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kgconsultingllc.sharepoint.com/sites/KGConsultingLLC/Shared Documents/General/02. Tools &amp; Data &amp; Reports/05. Tools/Legal Forms Choice Calculator/"/>
    </mc:Choice>
  </mc:AlternateContent>
  <xr:revisionPtr revIDLastSave="11" documentId="13_ncr:1_{7C59118B-70A6-430E-9C59-F6D13F5469DA}" xr6:coauthVersionLast="47" xr6:coauthVersionMax="47" xr10:uidLastSave="{929DEBEE-6D33-4876-9C6E-0A85A4A03685}"/>
  <bookViews>
    <workbookView xWindow="-108" yWindow="-108" windowWidth="23256" windowHeight="13896" xr2:uid="{00000000-000D-0000-FFFF-FFFF00000000}"/>
  </bookViews>
  <sheets>
    <sheet name="Calculator" sheetId="1" r:id="rId1"/>
    <sheet name="Parameters" sheetId="2" r:id="rId2"/>
    <sheet name="Guidance" sheetId="3" r:id="rId3"/>
  </sheets>
  <definedNames>
    <definedName name="actexpenses">Calculator!$DW$2</definedName>
    <definedName name="advanceinsurance">Calculator!$EJ$2</definedName>
    <definedName name="businessincome">Calculator!$DJ$2</definedName>
    <definedName name="Dividend">Parameters!$B$6</definedName>
    <definedName name="laborincome">Calculator!$CW$2</definedName>
    <definedName name="maxosig">Parameters!$B$2</definedName>
    <definedName name="minDUK">Parameters!$K$1</definedName>
    <definedName name="minosig">Parameters!$B$1</definedName>
    <definedName name="PIT">Parameters!$B$3</definedName>
    <definedName name="rangeDUK">Calculator!$FW$2</definedName>
    <definedName name="recognizedcosts">Calculator!$BS$2</definedName>
    <definedName name="SalaryDUK">Calculator!$GQ$2</definedName>
    <definedName name="taxEOOD">Parameters!$B$4</definedName>
    <definedName name="taxET">Parameters!$B$5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D14" i="2" s="1"/>
  <c r="D13" i="2"/>
  <c r="C13" i="2"/>
  <c r="D11" i="2"/>
  <c r="C11" i="2"/>
  <c r="F2" i="2" a="1"/>
  <c r="EQ4" i="1" s="1"/>
  <c r="K1" i="2"/>
  <c r="F1" i="2" a="1"/>
  <c r="EQ3" i="1" s="1"/>
  <c r="A5" i="1" s="1"/>
  <c r="DZ33" i="1"/>
  <c r="DZ37" i="1" s="1"/>
  <c r="CX33" i="1"/>
  <c r="BV33" i="1"/>
  <c r="FB31" i="1"/>
  <c r="DZ31" i="1"/>
  <c r="CX31" i="1"/>
  <c r="BV31" i="1"/>
  <c r="DZ29" i="1"/>
  <c r="CX27" i="1" a="1"/>
  <c r="DZ23" i="1"/>
  <c r="DN23" i="1"/>
  <c r="CL23" i="1"/>
  <c r="BJ23" i="1"/>
  <c r="DZ21" i="1"/>
  <c r="DN21" i="1"/>
  <c r="CL21" i="1"/>
  <c r="BJ21" i="1"/>
  <c r="DZ17" i="1"/>
  <c r="DN17" i="1"/>
  <c r="CL17" i="1"/>
  <c r="BJ17" i="1"/>
  <c r="DZ13" i="1"/>
  <c r="DN13" i="1"/>
  <c r="CL13" i="1"/>
  <c r="BJ13" i="1"/>
  <c r="BJ25" i="1" s="1"/>
  <c r="FW2" i="1"/>
  <c r="BS2" i="1"/>
  <c r="CL25" i="1" l="1"/>
  <c r="FB23" i="1" a="1"/>
  <c r="FB21" i="1" a="1"/>
  <c r="FB17" i="1" a="1"/>
  <c r="FB15" i="1" a="1"/>
  <c r="FB13" i="1" a="1"/>
  <c r="FB25" i="1" s="1"/>
  <c r="FZ23" i="1" a="1"/>
  <c r="FZ21" i="1" a="1"/>
  <c r="FZ17" i="1" a="1"/>
  <c r="FZ15" i="1" a="1"/>
  <c r="FZ13" i="1" a="1"/>
  <c r="DN25" i="1"/>
  <c r="DZ41" i="1" s="1"/>
  <c r="DZ35" i="1"/>
  <c r="DZ39" i="1"/>
  <c r="DZ43" i="1" s="1"/>
  <c r="CX35" i="1"/>
  <c r="BV35" i="1"/>
  <c r="CX29" i="1"/>
  <c r="CX23" i="1"/>
  <c r="CX13" i="1"/>
  <c r="CX21" i="1"/>
  <c r="CX17" i="1"/>
  <c r="BV27" i="1" a="1"/>
  <c r="CX37" i="1" l="1"/>
  <c r="CX39" i="1" s="1"/>
  <c r="CX41" i="1" s="1"/>
  <c r="FB33" i="1"/>
  <c r="BV17" i="1"/>
  <c r="BV21" i="1"/>
  <c r="BV23" i="1"/>
  <c r="BV13" i="1"/>
  <c r="DZ45" i="1"/>
  <c r="FZ25" i="1"/>
  <c r="BV29" i="1" l="1"/>
  <c r="FB35" i="1"/>
  <c r="FB37" i="1"/>
  <c r="DZ49" i="1"/>
  <c r="DZ47" i="1"/>
  <c r="FZ41" i="1"/>
  <c r="CX47" i="1"/>
  <c r="CX49" i="1"/>
  <c r="BV39" i="1" l="1"/>
  <c r="BV41" i="1" s="1"/>
  <c r="BV37" i="1"/>
  <c r="FZ49" i="1"/>
  <c r="FZ47" i="1"/>
  <c r="FB39" i="1"/>
  <c r="FB43" i="1" s="1"/>
  <c r="BV49" i="1" l="1"/>
  <c r="BV47" i="1"/>
  <c r="FB45" i="1"/>
  <c r="FB47" i="1" l="1"/>
  <c r="FB4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tc={C9DAC845-7056-4200-1243-77FD9A3C1FB4}</author>
    <author>tc={2E3555DD-C63C-8A32-7B6C-D771995776A5}</author>
  </authors>
  <commentList>
    <comment ref="B1" authorId="0" shapeId="0" xr:uid="{00000000-0006-0000-01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Сценарий от 01.08.2026 г.: 620,20 евро. Към 16.07.2026 г. параметърът е приет на първо четене. Източник: https://www.parliament.bg/bg/news/ID/6586</t>
      </text>
    </comment>
    <comment ref="B2" authorId="1" shapeId="0" xr:uid="{00000000-0006-0000-01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Сценарий от 01.08.2026 г.: 2 300 евро. Към 16.07.2026 г. параметърът е приет на първо четене. Източник: https://www.parliament.bg/bg/news/ID/6586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<sst xmlns="http://schemas.openxmlformats.org/spreadsheetml/2006/main" count="310" uniqueCount="213">
  <si>
    <t>Признати разходи</t>
  </si>
  <si>
    <t>Осигурен ли сте по трудов договор и върху каква сума</t>
  </si>
  <si>
    <t>Очаквани приходи (месечно)</t>
  </si>
  <si>
    <t>Очаквани разходи (месечно)</t>
  </si>
  <si>
    <t>Избран доход за авансово осигуряване</t>
  </si>
  <si>
    <t>Желаете ли да се осигурявате за Общо заболяване и майчинство</t>
  </si>
  <si>
    <t>Минимален осигурителен праг за ДУК</t>
  </si>
  <si>
    <t xml:space="preserve">Избрана заплата на управител по ДУК </t>
  </si>
  <si>
    <t>Упражняване на занаят, които не се облагат с патентен данък по реда на Закона за местните данъци и такси</t>
  </si>
  <si>
    <t>Изберете икономическата дейност (от значение за ДУК)</t>
  </si>
  <si>
    <t>min</t>
  </si>
  <si>
    <t>Воден транспорт</t>
  </si>
  <si>
    <t>max</t>
  </si>
  <si>
    <t>Свободна професия</t>
  </si>
  <si>
    <t>Едноличен търговец</t>
  </si>
  <si>
    <t>ЕООД (с управител самоосигуряващо се лице)</t>
  </si>
  <si>
    <t>ЕООД (с управител по договор за управление и контрол)</t>
  </si>
  <si>
    <t>Авансово (месечно)</t>
  </si>
  <si>
    <t>Окончателни вноски (30.04.)</t>
  </si>
  <si>
    <t>Ежемесечна заплата?</t>
  </si>
  <si>
    <t>За сметка на Дружеството</t>
  </si>
  <si>
    <t>За сметка на управителя</t>
  </si>
  <si>
    <t>Държавно обществено осигуряване (ДОО) - Фонд Пенсии</t>
  </si>
  <si>
    <t>n/a</t>
  </si>
  <si>
    <t>Държавно обществено осигуряване (ДОО) - Фонд Безработица</t>
  </si>
  <si>
    <t>Държавно обществено осигуряване (ДОО) - Фонд ОЗМ</t>
  </si>
  <si>
    <t>Държавно обществено осигуряване (ДОО) - Фонд ТЗПБ</t>
  </si>
  <si>
    <t>Допълнително задължително пенсионно осигуряване (ДЗПО)</t>
  </si>
  <si>
    <t>Здравно осигуряване (НЗОК)</t>
  </si>
  <si>
    <t>ОБЩО АВАНСОВИ ОСИГУРИТЕЛНИ ВНОСКИ (месечна сума)</t>
  </si>
  <si>
    <t>ОБЩО ИЗРАВНИТЕЛНИ ОСИГУРИТЕЛНИ ВНОСКИ (до 30.04.20XХ+1)</t>
  </si>
  <si>
    <t>Годишни приходи</t>
  </si>
  <si>
    <t>Действителни годишни разходи</t>
  </si>
  <si>
    <t>Счетоводен финансов резултат</t>
  </si>
  <si>
    <t>Данъчнопризнати разходи*</t>
  </si>
  <si>
    <t>Облагаема печалба</t>
  </si>
  <si>
    <t>Данък върху доходите на физическите лица (свързан с дейността)</t>
  </si>
  <si>
    <t>Корпоративен данък</t>
  </si>
  <si>
    <t>Данък дивидент</t>
  </si>
  <si>
    <t>Разполагаеми средства след разходи, осигуровки и данъци**</t>
  </si>
  <si>
    <t>ОБЩО ПЛАТЕНИ ДАНЪЦИ И ОСИГУРИТЕЛНИ ВНОСКИ ЗА 12 МЕСЕЦА</t>
  </si>
  <si>
    <t>* За ЕТ и ЕООД се приема, че данъчно признатите разходи нямат съществено отклонение от действителните годишни разходи</t>
  </si>
  <si>
    <t>** За целите на сравнението се приема, че всички средства се разпределят на собственика на бизнеса и нищо не се реинвестира</t>
  </si>
  <si>
    <t>Минимален осигурителен праг СОЛ</t>
  </si>
  <si>
    <t>Минимален авансов доход</t>
  </si>
  <si>
    <t>Наименование на икономическа дейност</t>
  </si>
  <si>
    <t>Ръководители</t>
  </si>
  <si>
    <t>ТЗПБ</t>
  </si>
  <si>
    <t>Код по КИД-2025</t>
  </si>
  <si>
    <t>Наименование на икономическа дейност по КИД-2025</t>
  </si>
  <si>
    <t>Осигурителна  вноска (%)</t>
  </si>
  <si>
    <t>Максимален осигурителен праг</t>
  </si>
  <si>
    <t>Максимален авансов доход</t>
  </si>
  <si>
    <t>Растениевъдство, животновъдство и лов, спомагателни дейности; Рибно стопанство</t>
  </si>
  <si>
    <t>Данък върху доходите на физическите лица</t>
  </si>
  <si>
    <t>Горско стопанство и дърводобив</t>
  </si>
  <si>
    <t>Корпоративен данък ЕООД</t>
  </si>
  <si>
    <t>Отглеждане на други животни</t>
  </si>
  <si>
    <t>Добив на въглища</t>
  </si>
  <si>
    <t>Корпоративен данък ЕТ</t>
  </si>
  <si>
    <t>Добив на метални руди</t>
  </si>
  <si>
    <t>Добив на нефт и природен газ</t>
  </si>
  <si>
    <t>Добив на неметални материали и суровини</t>
  </si>
  <si>
    <t>Спомагателни дейности в добива</t>
  </si>
  <si>
    <t>СОЛ</t>
  </si>
  <si>
    <t>Работник</t>
  </si>
  <si>
    <t>Работодател</t>
  </si>
  <si>
    <t>Добив на строителни материали</t>
  </si>
  <si>
    <t>Производство на тютюневи изделия</t>
  </si>
  <si>
    <t>Добив на декоративни скални материали</t>
  </si>
  <si>
    <t>Производство на текстил и изделия от текстил, без облекло</t>
  </si>
  <si>
    <t>Добив на варовик, суров гипс, креда, доломит и шисти и други скални материали</t>
  </si>
  <si>
    <t>Производство на дървен материал и изделия от дървен материал и корк, без мебели; производство на изделия от слама и материали за плетене</t>
  </si>
  <si>
    <t>Добив на трошен камък, чакъл и пясък</t>
  </si>
  <si>
    <t>Производство на хартия, картон и изделия от хартия и картон</t>
  </si>
  <si>
    <t>Добив на глина и каолин</t>
  </si>
  <si>
    <t>Производство на кокс и рафинирани нефтопродукти</t>
  </si>
  <si>
    <t>Добив на други неметални материали и суровини; Спомагателни дейности в добива</t>
  </si>
  <si>
    <t>Производство на химични продукти</t>
  </si>
  <si>
    <t>Производство и преработка на месо; производство на месни продукти, без готови ястия; Преработка и консервиране на риба и други водни животни, без готови ястия</t>
  </si>
  <si>
    <t>Производство на изделия от каучук и пластмаси</t>
  </si>
  <si>
    <t>Производство и преработка на месо от домашни птици</t>
  </si>
  <si>
    <t>Производство на изделия от други неметални минерални суровини</t>
  </si>
  <si>
    <t>Нормативно признати разходи</t>
  </si>
  <si>
    <t>Преработка и консервиране на плодове и зеленчуци, без готови ястия</t>
  </si>
  <si>
    <t>Производство на основни метали</t>
  </si>
  <si>
    <t>Регистриран земеделски производител - физическо лице, произвеждащо непреработена продукция</t>
  </si>
  <si>
    <t>Производство на растителни и животински масла и мазнини</t>
  </si>
  <si>
    <t>Производство на метални изделия, без машини и оборудване</t>
  </si>
  <si>
    <t>Физическо лице, произвеждащо преработена и непреработена продукция от селско стопанство</t>
  </si>
  <si>
    <t>Произовдство на мляко и млечни продукти и сладолед</t>
  </si>
  <si>
    <t>Производство на превозни средства, без автомобили</t>
  </si>
  <si>
    <t>Авторски и лицензионни възнаграждения,  доходи от продажба на изобретения, произведения на науката, културата и изкуството от техните автори; възнаграждения за изпълнения на артисти-изпълнители;</t>
  </si>
  <si>
    <t>Производство на мелничарски продукти, нишесте и нишестени продукти</t>
  </si>
  <si>
    <t>Производство на мебели</t>
  </si>
  <si>
    <t>Производство на хлебни и тестени изделия; Производство на други хранителни продукти</t>
  </si>
  <si>
    <t>Ремонт, поддържане и инсталиране на машини и оборудване</t>
  </si>
  <si>
    <t>Адвокат или нотариус</t>
  </si>
  <si>
    <t>Производство на захар; Производство на какао, шоколадови и захарни изделия</t>
  </si>
  <si>
    <t>Събиране, отвеждане и пречистване на отпадъчни води</t>
  </si>
  <si>
    <t>Производство на готови храни за животни</t>
  </si>
  <si>
    <t>Събиране, оползотворяване и обезвреждане на отпадъци</t>
  </si>
  <si>
    <t>Възнаграждения по извънтрудови правоотношения (граждански договори)</t>
  </si>
  <si>
    <t>Производство на напитки</t>
  </si>
  <si>
    <t>Възстановяване и други дейности по управление на отпадъци</t>
  </si>
  <si>
    <t>Производство на пиво; Произовдство на малц</t>
  </si>
  <si>
    <t>Строителство на жилищни и нежилищни сгради</t>
  </si>
  <si>
    <t>Производство на безалкохолни напитки, минерални и други бутилирани води</t>
  </si>
  <si>
    <t>Строителство на съоръжения</t>
  </si>
  <si>
    <t>Специализирани строителни дейности</t>
  </si>
  <si>
    <t>Сухопътен транспорт</t>
  </si>
  <si>
    <t>Производство на облекло</t>
  </si>
  <si>
    <t>Производство на трикотажно и плетено облекло, включително чорапи и чорапогащи</t>
  </si>
  <si>
    <t>Складиране и съхраняване на товари и спомагателни дейности в транспорта</t>
  </si>
  <si>
    <t>Обработка на кожи; производство на обувки; производство на изделия за пътуване и сарашки изделия от всякакви материали</t>
  </si>
  <si>
    <t>Операции с недвижими имоти</t>
  </si>
  <si>
    <t>Даване под наем и оперативен лизинг</t>
  </si>
  <si>
    <t>Растениевъдство, животновъдство и лов; спомагателни дейности</t>
  </si>
  <si>
    <t>Печатна дейност и възпроизвеждане на записани носители; Издателска дейност; Производство на филми и телевизионни предавания, звукозаписване и издаване на музика</t>
  </si>
  <si>
    <t>Производство на хранителни продукти</t>
  </si>
  <si>
    <t>Производство на лекарствени вещества и продукти</t>
  </si>
  <si>
    <t>Производство на машини и оборудване, с общо и специално предназначение</t>
  </si>
  <si>
    <t>Производство и разпределение на електрическа и топлинна енергия, газообразни горива и енергия за охлаждане</t>
  </si>
  <si>
    <t>Събиране, пречистване и доставяне на води</t>
  </si>
  <si>
    <t>Дейности по обслужване на сгради и озеленяване</t>
  </si>
  <si>
    <t>Рибно стопанство</t>
  </si>
  <si>
    <t>Леене на метали</t>
  </si>
  <si>
    <t>Производство на компютърна и телекомуникационна техника, електронни и оптични продукти</t>
  </si>
  <si>
    <t>Производство на електрически съоръжения</t>
  </si>
  <si>
    <t>Производство, некласифицирано другаде</t>
  </si>
  <si>
    <t>Производство на машини и оборудване, с общо и специално предназначение; Производство на въоръжение и боеприпаси</t>
  </si>
  <si>
    <t>Въздушен транспорт</t>
  </si>
  <si>
    <t>Производство на турбини и двигатели, без авиационни, автомобилни и мотоциклетни</t>
  </si>
  <si>
    <t>Пощенски и куриерски дейности</t>
  </si>
  <si>
    <t>Производство на автомобили, ремаркета и полуремаркета; Производство на превозни средства, без автомобили</t>
  </si>
  <si>
    <t>Телекомуникации</t>
  </si>
  <si>
    <t>Дейности по разследване и охрана</t>
  </si>
  <si>
    <t>Производство, некласифицирано другаде; Ремонт, поддържане и инсталиране на машини и оборудване</t>
  </si>
  <si>
    <t>Държавно управление</t>
  </si>
  <si>
    <t>Производство на медицински и зъболекарски инструменти и средства</t>
  </si>
  <si>
    <t>Артистична и творческа дейност и изпълнителско изкуство</t>
  </si>
  <si>
    <t>Производство, пренос и разпределение на електрическа енергия; Дейност на брокери и посредници в областта на електрическата енергия</t>
  </si>
  <si>
    <t>Спортни и други дейности, свързани с развлечения и отдих</t>
  </si>
  <si>
    <t>Производство и разпределение на газообразни горива по газоразпределителните мрежи; Дейност на брокери и посредници в областта на природния газ; Тръбопроводен транспорт</t>
  </si>
  <si>
    <t>Производство и разпределение на топлинна енергия и енергия за охлаждане</t>
  </si>
  <si>
    <t>Събиране, пречистване и доставяне на води; Събиране, отвеждане и пречистване на отпадъчни води</t>
  </si>
  <si>
    <t>Печатна дейност и възпроизвеждане на записани носители</t>
  </si>
  <si>
    <t>Събиране на неопасни отпадъци; Оползотворяване на отпадъци; Възстановяване и други дейности по управление на отпадъци</t>
  </si>
  <si>
    <t>Събиране на опасни отпадъци; Обезвреждане на отпадъци</t>
  </si>
  <si>
    <t>Производство на автомобили, ремаркета и полуремаркета</t>
  </si>
  <si>
    <t>Строителство на жилищни и нежилищни сгради; Строителство на съоръжения; Специализирани строителни дейности</t>
  </si>
  <si>
    <t>Търговия на едро</t>
  </si>
  <si>
    <t>Строителство на автомагистрали, пътища и самолетни писти</t>
  </si>
  <si>
    <t>Търговия на дребно</t>
  </si>
  <si>
    <t>Строителство на преносни и разпределителни електрически и телекомуникационни мрежи</t>
  </si>
  <si>
    <t>Хотелиерство</t>
  </si>
  <si>
    <t>Търговия на едро (без търговия на едро с фармацевтични стоки, медицинска техника и апаратура); Търговия на дребно (без търговия на дребно с лекарства и други фармацевтични стоки, както и медицински и ортопедични стоки); Техническо обслужване и ремонт на автомобили и мотоциклети</t>
  </si>
  <si>
    <t>Ресторантьорство</t>
  </si>
  <si>
    <t>Търговия на едро с фармацевтични стоки, медицинска техника и апаратура; Търговия на дребно с лекарства и други фармацевтични стоки; Търговия на дребно с медицински и ортопедични стоки</t>
  </si>
  <si>
    <t>Производство на филми и телевизионни предавания, звукозаписване и издаване на музика</t>
  </si>
  <si>
    <t>Туристическа агентска и операторска дейност и други дейности, свързани с пътувания и резервации</t>
  </si>
  <si>
    <t>Дейност на централни офиси и консултантски дейности в областта на управлението</t>
  </si>
  <si>
    <t>Хотелиерство; Ресторантьорство</t>
  </si>
  <si>
    <t>Архитектурни и инженерни дейности; технически изпитвания и анализи</t>
  </si>
  <si>
    <t>Пътнически релсов транспорт; Товарен железопътен транспорт; Складиране и съхраняване на товари и спомагателни дейности в транспорта (само за железопътния транспорт)</t>
  </si>
  <si>
    <t>Научноизследователска и развойна дейност</t>
  </si>
  <si>
    <t>Друг пътнически сухопътен транспорт; Товарен автомобилен транспорт и услуги по преместване</t>
  </si>
  <si>
    <t>Други професионални дейности</t>
  </si>
  <si>
    <t>Дейности по наемане и предоставяне на работна сила</t>
  </si>
  <si>
    <t>Складиране и съхраняване на товари и спомагателни дейности в транспорта (без железопътен транспорт)</t>
  </si>
  <si>
    <t>Административни офис дейности и друго спомагателно обслужване на стопанската дейност</t>
  </si>
  <si>
    <t>Образование</t>
  </si>
  <si>
    <t>Радио- и телевизионна дейност, дейности на информационни агенции и разпространение на друго съдържание; Телекомуникации</t>
  </si>
  <si>
    <t>Хуманно здравеопазване</t>
  </si>
  <si>
    <t>ФИНАНСОВИ И ЗАСТРАХОВАТЕЛНИ ДЕЙНОСТИ</t>
  </si>
  <si>
    <t>Медико-социални грижи с настаняване</t>
  </si>
  <si>
    <t>Дейности в областта на информационните технологии; Инфраструктура за информационни технологии, обработка на данни, хостинг и други информационни услуги; ОПЕРАЦИИ С НЕДВИЖИМИ ИМОТИ; ПРОФЕСИОНАЛНИ ДЕЙНОСТИ И НАУЧНИ ИЗСЛЕДВАНИЯ; АДМИНИСТРАТИВНИ И СПОМАГАТЕЛНИ ДЕЙНОСТИ</t>
  </si>
  <si>
    <t>Социална работа без настаняване</t>
  </si>
  <si>
    <t>Други дейности в областта на културата</t>
  </si>
  <si>
    <t>Организиране на хазартни игри</t>
  </si>
  <si>
    <t>ДЪРЖАВНО УПРАВЛЕНИЕ</t>
  </si>
  <si>
    <t>Ремонт и поддържане на компютърна техника, на лични и домакински вещи и техническо обслужване и ремонт на автомобили и мотоциклети</t>
  </si>
  <si>
    <t>ОБРАЗОВАНИЕ</t>
  </si>
  <si>
    <t>Издателска дейност</t>
  </si>
  <si>
    <t>Хуманно здравеопазване /без медицинска сестра, акушерка, рехабилитатор, фелдшер и лаборант, включително главните и старшите/; Ветеринарномедицинска дейност</t>
  </si>
  <si>
    <t>Радио- и телевизионна дейност, дейности на информационни агенции и разпространение на друго съдържание</t>
  </si>
  <si>
    <t>Дейност на болници /без  началник клиника/отделение, медицинска сестра, акушерка, рехабилитатор, фелдшер и лаборант, включително главните и старшите/</t>
  </si>
  <si>
    <t>Дейности в областта на информационните технологии</t>
  </si>
  <si>
    <t>Медико-социални грижи с настаняване; Социална работа без настаняване</t>
  </si>
  <si>
    <t>Инфраструктура за информационни технологии, обработка на данни, хостинг и други информационни услуги</t>
  </si>
  <si>
    <t>КУЛТУРА, СПОРТ И РАЗВЛЕЧЕНИЯ /за 93.12 Дейност на спортни клубове -  без професионален спортист във футболен клуб/</t>
  </si>
  <si>
    <t>Предоставяне на финансови услуги, без застраховане и допълнително пенсионно осигуряване</t>
  </si>
  <si>
    <t>Ремонт и поддържане на компютърна и телекомуникационна техника; Ремонт и поддържане на лични и домакински вещи; Посреднически дейности при ремонта и поддържането на компютърна техника, на лични и домакински вещи и при техническото обслужване и ремонта на автомобили и мотоциклети; Персонални услуги; ДЕЙНОСТИ НА ДОМАКИНСТВА КАТО РАБОТОДАТЕЛИ НА ДОМАШЕН ПЕРСОНАЛ</t>
  </si>
  <si>
    <t>Застраховане, презастраховане и допълнително пенсионно осигуряване</t>
  </si>
  <si>
    <t>Дейности на организации с нестопанска цел (без дейност на религиозни организации); Дейности на екстериториални организации и служби</t>
  </si>
  <si>
    <t>Спомагателни дейности във финансовите услуги и застраховането</t>
  </si>
  <si>
    <t>Централен  кооперативен  съюз</t>
  </si>
  <si>
    <t>Юридически и счетоводни дейности</t>
  </si>
  <si>
    <t>Хуманно здравеопазване /само за медицинска сестра, акушерка, рехабилитатор, фелдшер и лаборант, включително главните и старшите/</t>
  </si>
  <si>
    <t>Рекламна дейност, проучване на пазари и връзки с обществеността</t>
  </si>
  <si>
    <t>Дейност на болници /само за началник клиника/ отделение/</t>
  </si>
  <si>
    <t>Ветеринарномедицинска дейност</t>
  </si>
  <si>
    <t>Дейност на болници /само за  медицинска сестра, акушерка, рехабилитатор, фелдшер и лаборант/</t>
  </si>
  <si>
    <t>Дейности на организации с нестопанска цел</t>
  </si>
  <si>
    <t>Персонални услуги</t>
  </si>
  <si>
    <t>Дейности на домакинства като работодатели на домашен персонал</t>
  </si>
  <si>
    <t>Недиференцирани дейности на домакинства по производство на стоки и услуги за собствено потребление</t>
  </si>
  <si>
    <t>Дейности на екстериториални организации и служби</t>
  </si>
  <si>
    <r>
      <rPr>
        <b/>
        <sz val="9"/>
        <color rgb="FFFF0000"/>
        <rFont val="Calibri"/>
        <family val="2"/>
        <charset val="204"/>
        <scheme val="minor"/>
      </rPr>
      <t>ВНИМАНИЕ!!!</t>
    </r>
    <r>
      <rPr>
        <b/>
        <sz val="9"/>
        <color theme="3" tint="-0.499984740745262"/>
        <rFont val="Calibri"/>
        <family val="2"/>
        <charset val="204"/>
        <scheme val="minor"/>
      </rPr>
      <t xml:space="preserve">
КАЛКУЛАТОРЪТ ПРЕДСТАВЯ ОСНОВНИ ПОЛОЖЕНИЯ, НО В ЗАВИСИМОСТ ОТ СПЕЦИФИКАТА НА ДЕЙНОСТТА, ВЪЗМОЖНО Е РЕЗУЛТАТА ДА НЕ Е НЕПРЕМЕННО ТОЧЕН. ПРЕДИ ВЗЕМАНЕ НА ОКОНЧАТЕЛНО РЕШЕНИЕ, КОНСУЛТИРАЙТЕ СЕ СЪС СЧЕТОВОДИТЕЛ</t>
    </r>
  </si>
  <si>
    <t>Месечни вноски</t>
  </si>
  <si>
    <t>Средномесечен осигурителен доход за окончателни  вноски</t>
  </si>
  <si>
    <t>Изберете вида дейност (като физическо лице)</t>
  </si>
  <si>
    <t>Свободна професия различна от адвокат и нотариус ( Freelancer)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</si>
</sst>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_-* #,##0.00\ _л_в_._-;\-* #,##0.00\ _л_в_._-;_-* &quot;-&quot;??\ _л_в_._-;_-@_-"/>
  </numFmts>
  <fonts count="14" x14ac:knownFonts="1">
    <font>
      <sz val="11"/>
      <color theme="1"/>
      <name val="Calibri"/>
    </font>
    <font>
      <sz val="11"/>
      <color theme="1"/>
      <name val="Calibri"/>
    </font>
    <font>
      <sz val="9"/>
      <color theme="1"/>
      <name val="Calibri"/>
    </font>
    <font>
      <sz val="9"/>
      <color theme="5" tint="0.79995117038483843"/>
      <name val="Calibri"/>
    </font>
    <font>
      <b/>
      <sz val="9"/>
      <color theme="5" tint="0.79995117038483843"/>
      <name val="Calibri"/>
    </font>
    <font>
      <b/>
      <sz val="9"/>
      <color theme="4" tint="9.9978637043366805E-2"/>
      <name val="Calibri"/>
    </font>
    <font>
      <sz val="9"/>
      <color theme="5" tint="0.59996337778862885"/>
      <name val="Calibri"/>
    </font>
    <font>
      <b/>
      <sz val="9"/>
      <color theme="5" tint="0.59996337778862885"/>
      <name val="Calibri"/>
    </font>
    <font>
      <b/>
      <sz val="9"/>
      <color theme="1"/>
      <name val="Calibri"/>
    </font>
    <font>
      <b/>
      <sz val="9"/>
      <color theme="5" tint="0.79995117038483843"/>
      <name val="Calibri"/>
    </font>
    <font>
      <b/>
      <sz val="11"/>
      <color theme="5" tint="0.79995117038483843"/>
      <name val="Calibri"/>
    </font>
    <font>
      <b/>
      <sz val="9"/>
      <color theme="3" tint="-0.499984740745262"/>
      <name val="Calibri"/>
      <family val="2"/>
      <charset val="204"/>
    </font>
    <font>
      <b/>
      <sz val="9"/>
      <color theme="3" tint="-0.499984740745262"/>
      <name val="Calibri"/>
      <family val="2"/>
      <charset val="204"/>
      <scheme val="minor"/>
    </font>
    <font>
      <b/>
      <sz val="9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9.9978637043366805E-2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4" tint="0.49995422223578601"/>
        <bgColor indexed="65"/>
      </patternFill>
    </fill>
  </fills>
  <borders count="23">
    <border>
      <left/>
      <right/>
      <top/>
      <bottom/>
      <diagonal/>
    </border>
    <border>
      <left style="medium">
        <color theme="5" tint="0.79992065187536243"/>
      </left>
      <right/>
      <top style="medium">
        <color theme="5" tint="0.79992065187536243"/>
      </top>
      <bottom/>
      <diagonal/>
    </border>
    <border>
      <left/>
      <right/>
      <top style="medium">
        <color theme="5" tint="0.79992065187536243"/>
      </top>
      <bottom/>
      <diagonal/>
    </border>
    <border>
      <left/>
      <right style="medium">
        <color theme="5" tint="0.79992065187536243"/>
      </right>
      <top style="medium">
        <color theme="5" tint="0.79992065187536243"/>
      </top>
      <bottom/>
      <diagonal/>
    </border>
    <border>
      <left style="medium">
        <color theme="5" tint="0.79992065187536243"/>
      </left>
      <right/>
      <top/>
      <bottom style="medium">
        <color theme="5" tint="0.79992065187536243"/>
      </bottom>
      <diagonal/>
    </border>
    <border>
      <left/>
      <right/>
      <top/>
      <bottom style="medium">
        <color theme="5" tint="0.79992065187536243"/>
      </bottom>
      <diagonal/>
    </border>
    <border>
      <left/>
      <right style="medium">
        <color theme="5" tint="0.79992065187536243"/>
      </right>
      <top/>
      <bottom style="medium">
        <color theme="5" tint="0.79992065187536243"/>
      </bottom>
      <diagonal/>
    </border>
    <border>
      <left style="medium">
        <color theme="5" tint="0.79989013336588644"/>
      </left>
      <right/>
      <top style="medium">
        <color theme="5" tint="0.79989013336588644"/>
      </top>
      <bottom/>
      <diagonal/>
    </border>
    <border>
      <left/>
      <right/>
      <top style="medium">
        <color theme="5" tint="0.79989013336588644"/>
      </top>
      <bottom/>
      <diagonal/>
    </border>
    <border>
      <left/>
      <right style="medium">
        <color theme="5" tint="0.79989013336588644"/>
      </right>
      <top style="medium">
        <color theme="5" tint="0.79989013336588644"/>
      </top>
      <bottom/>
      <diagonal/>
    </border>
    <border>
      <left style="medium">
        <color theme="5" tint="0.79989013336588644"/>
      </left>
      <right/>
      <top/>
      <bottom style="medium">
        <color theme="5" tint="0.79989013336588644"/>
      </bottom>
      <diagonal/>
    </border>
    <border>
      <left/>
      <right/>
      <top/>
      <bottom style="medium">
        <color theme="5" tint="0.79989013336588644"/>
      </bottom>
      <diagonal/>
    </border>
    <border>
      <left/>
      <right style="medium">
        <color theme="5" tint="0.79989013336588644"/>
      </right>
      <top/>
      <bottom style="medium">
        <color theme="5" tint="0.79989013336588644"/>
      </bottom>
      <diagonal/>
    </border>
    <border>
      <left/>
      <right/>
      <top style="thin">
        <color rgb="FFFF0000"/>
      </top>
      <bottom/>
      <diagonal/>
    </border>
    <border>
      <left style="hair">
        <color theme="5" tint="0.79995117038483843"/>
      </left>
      <right/>
      <top style="hair">
        <color theme="5" tint="0.79995117038483843"/>
      </top>
      <bottom style="hair">
        <color theme="5" tint="0.79995117038483843"/>
      </bottom>
      <diagonal/>
    </border>
    <border>
      <left/>
      <right/>
      <top style="hair">
        <color theme="5" tint="0.79995117038483843"/>
      </top>
      <bottom style="hair">
        <color theme="5" tint="0.79995117038483843"/>
      </bottom>
      <diagonal/>
    </border>
    <border>
      <left/>
      <right style="hair">
        <color theme="5" tint="0.79995117038483843"/>
      </right>
      <top style="hair">
        <color theme="5" tint="0.79995117038483843"/>
      </top>
      <bottom style="hair">
        <color theme="5" tint="0.79995117038483843"/>
      </bottom>
      <diagonal/>
    </border>
    <border>
      <left style="dotted">
        <color theme="5" tint="0.79995117038483843"/>
      </left>
      <right/>
      <top style="dotted">
        <color theme="5" tint="0.79995117038483843"/>
      </top>
      <bottom style="dotted">
        <color theme="5" tint="0.79995117038483843"/>
      </bottom>
      <diagonal/>
    </border>
    <border>
      <left/>
      <right/>
      <top style="dotted">
        <color theme="5" tint="0.79995117038483843"/>
      </top>
      <bottom style="dotted">
        <color theme="5" tint="0.79995117038483843"/>
      </bottom>
      <diagonal/>
    </border>
    <border>
      <left/>
      <right style="dotted">
        <color theme="5" tint="0.79995117038483843"/>
      </right>
      <top style="dotted">
        <color theme="5" tint="0.79995117038483843"/>
      </top>
      <bottom style="dotted">
        <color theme="5" tint="0.79995117038483843"/>
      </bottom>
      <diagonal/>
    </border>
    <border>
      <left style="medium">
        <color theme="5" tint="0.79995117038483843"/>
      </left>
      <right/>
      <top style="medium">
        <color theme="5" tint="0.79995117038483843"/>
      </top>
      <bottom style="medium">
        <color theme="5" tint="0.79995117038483843"/>
      </bottom>
      <diagonal/>
    </border>
    <border>
      <left/>
      <right/>
      <top style="medium">
        <color theme="5" tint="0.79995117038483843"/>
      </top>
      <bottom style="medium">
        <color theme="5" tint="0.79995117038483843"/>
      </bottom>
      <diagonal/>
    </border>
    <border>
      <left/>
      <right style="medium">
        <color theme="5" tint="0.79995117038483843"/>
      </right>
      <top style="medium">
        <color theme="5" tint="0.79995117038483843"/>
      </top>
      <bottom style="medium">
        <color theme="5" tint="0.79995117038483843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43" fontId="0" fillId="0" borderId="0" xfId="1" applyFont="1"/>
    <xf numFmtId="10" fontId="0" fillId="0" borderId="0" xfId="2" applyNumberFormat="1" applyFont="1"/>
    <xf numFmtId="0" fontId="0" fillId="0" borderId="0" xfId="0" applyAlignment="1">
      <alignment wrapText="1"/>
    </xf>
    <xf numFmtId="43" fontId="0" fillId="0" borderId="0" xfId="1" applyFont="1" applyAlignment="1">
      <alignment wrapText="1"/>
    </xf>
    <xf numFmtId="0" fontId="10" fillId="2" borderId="0" xfId="0" applyFont="1" applyFill="1" applyAlignment="1">
      <alignment wrapText="1"/>
    </xf>
    <xf numFmtId="0" fontId="10" fillId="2" borderId="0" xfId="0" applyFont="1" applyFill="1"/>
    <xf numFmtId="43" fontId="5" fillId="6" borderId="20" xfId="1" applyFont="1" applyFill="1" applyBorder="1" applyAlignment="1" applyProtection="1">
      <alignment horizontal="center" vertical="center"/>
      <protection locked="0"/>
    </xf>
    <xf numFmtId="43" fontId="5" fillId="6" borderId="21" xfId="1" applyFont="1" applyFill="1" applyBorder="1" applyAlignment="1" applyProtection="1">
      <alignment horizontal="center" vertical="center"/>
      <protection locked="0"/>
    </xf>
    <xf numFmtId="43" fontId="5" fillId="6" borderId="22" xfId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3" fontId="5" fillId="6" borderId="20" xfId="1" applyFont="1" applyFill="1" applyBorder="1" applyAlignment="1" applyProtection="1">
      <alignment horizontal="right" vertical="center"/>
      <protection locked="0"/>
    </xf>
    <xf numFmtId="43" fontId="5" fillId="6" borderId="21" xfId="1" applyFont="1" applyFill="1" applyBorder="1" applyAlignment="1" applyProtection="1">
      <alignment horizontal="right" vertical="center"/>
      <protection locked="0"/>
    </xf>
    <xf numFmtId="43" fontId="5" fillId="6" borderId="22" xfId="1" applyFont="1" applyFill="1" applyBorder="1" applyAlignment="1" applyProtection="1">
      <alignment horizontal="right" vertical="center"/>
      <protection locked="0"/>
    </xf>
    <xf numFmtId="0" fontId="5" fillId="6" borderId="20" xfId="0" applyFont="1" applyFill="1" applyBorder="1" applyAlignment="1" applyProtection="1">
      <alignment horizontal="left" vertical="top" wrapText="1"/>
      <protection locked="0"/>
    </xf>
    <xf numFmtId="0" fontId="5" fillId="6" borderId="21" xfId="0" applyFont="1" applyFill="1" applyBorder="1" applyAlignment="1" applyProtection="1">
      <alignment horizontal="left" vertical="top" wrapText="1"/>
      <protection locked="0"/>
    </xf>
    <xf numFmtId="0" fontId="5" fillId="6" borderId="22" xfId="0" applyFont="1" applyFill="1" applyBorder="1" applyAlignment="1" applyProtection="1">
      <alignment horizontal="left" vertical="top" wrapText="1"/>
      <protection locked="0"/>
    </xf>
    <xf numFmtId="9" fontId="5" fillId="6" borderId="20" xfId="2" applyFont="1" applyFill="1" applyBorder="1" applyAlignment="1" applyProtection="1">
      <alignment horizontal="center" vertical="center"/>
      <protection locked="0"/>
    </xf>
    <xf numFmtId="9" fontId="5" fillId="6" borderId="21" xfId="2" applyFont="1" applyFill="1" applyBorder="1" applyAlignment="1" applyProtection="1">
      <alignment horizontal="center" vertical="center"/>
      <protection locked="0"/>
    </xf>
    <xf numFmtId="9" fontId="5" fillId="6" borderId="22" xfId="2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Protection="1"/>
    <xf numFmtId="0" fontId="4" fillId="2" borderId="0" xfId="0" applyFont="1" applyFill="1" applyAlignment="1" applyProtection="1">
      <alignment horizontal="left"/>
    </xf>
    <xf numFmtId="0" fontId="4" fillId="2" borderId="0" xfId="0" applyFont="1" applyFill="1" applyAlignment="1" applyProtection="1">
      <alignment horizontal="left" wrapText="1"/>
    </xf>
    <xf numFmtId="0" fontId="4" fillId="2" borderId="0" xfId="0" applyFont="1" applyFill="1" applyProtection="1"/>
    <xf numFmtId="0" fontId="4" fillId="2" borderId="0" xfId="0" applyFont="1" applyFill="1" applyAlignment="1" applyProtection="1">
      <alignment horizontal="center" wrapText="1"/>
    </xf>
    <xf numFmtId="0" fontId="2" fillId="0" borderId="0" xfId="0" applyFont="1" applyProtection="1"/>
    <xf numFmtId="0" fontId="3" fillId="2" borderId="0" xfId="0" applyFont="1" applyFill="1" applyAlignment="1" applyProtection="1">
      <alignment horizontal="center"/>
    </xf>
    <xf numFmtId="43" fontId="3" fillId="2" borderId="0" xfId="0" applyNumberFormat="1" applyFont="1" applyFill="1" applyAlignment="1" applyProtection="1">
      <alignment horizontal="center"/>
    </xf>
    <xf numFmtId="0" fontId="3" fillId="2" borderId="13" xfId="0" applyFont="1" applyFill="1" applyBorder="1" applyAlignment="1" applyProtection="1">
      <alignment horizontal="center"/>
    </xf>
    <xf numFmtId="0" fontId="2" fillId="2" borderId="13" xfId="0" applyFont="1" applyFill="1" applyBorder="1" applyProtection="1"/>
    <xf numFmtId="43" fontId="3" fillId="2" borderId="13" xfId="0" applyNumberFormat="1" applyFont="1" applyFill="1" applyBorder="1" applyAlignment="1" applyProtection="1">
      <alignment horizontal="center"/>
    </xf>
    <xf numFmtId="0" fontId="2" fillId="4" borderId="0" xfId="0" applyFont="1" applyFill="1" applyAlignment="1" applyProtection="1">
      <alignment horizontal="center"/>
    </xf>
    <xf numFmtId="0" fontId="12" fillId="5" borderId="0" xfId="0" applyFont="1" applyFill="1" applyAlignment="1" applyProtection="1">
      <alignment horizontal="center" vertical="top" wrapText="1"/>
    </xf>
    <xf numFmtId="0" fontId="11" fillId="5" borderId="0" xfId="0" applyFont="1" applyFill="1" applyAlignment="1" applyProtection="1">
      <alignment horizontal="center" vertical="top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7" fillId="2" borderId="10" xfId="0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 applyProtection="1">
      <alignment horizontal="center" vertical="center" wrapText="1"/>
    </xf>
    <xf numFmtId="0" fontId="7" fillId="2" borderId="12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wrapText="1"/>
    </xf>
    <xf numFmtId="0" fontId="8" fillId="2" borderId="0" xfId="0" applyFont="1" applyFill="1" applyProtection="1"/>
    <xf numFmtId="0" fontId="7" fillId="2" borderId="0" xfId="0" applyFont="1" applyFill="1" applyAlignment="1" applyProtection="1">
      <alignment horizontal="center" wrapText="1"/>
    </xf>
    <xf numFmtId="0" fontId="8" fillId="2" borderId="0" xfId="0" applyFont="1" applyFill="1" applyAlignment="1" applyProtection="1">
      <alignment wrapText="1"/>
    </xf>
    <xf numFmtId="0" fontId="6" fillId="2" borderId="0" xfId="0" applyFont="1" applyFill="1" applyAlignment="1" applyProtection="1">
      <alignment horizontal="center" wrapText="1"/>
    </xf>
    <xf numFmtId="0" fontId="2" fillId="2" borderId="0" xfId="0" applyFont="1" applyFill="1" applyAlignment="1" applyProtection="1">
      <alignment wrapText="1"/>
    </xf>
    <xf numFmtId="0" fontId="7" fillId="2" borderId="14" xfId="0" applyFont="1" applyFill="1" applyBorder="1" applyAlignment="1" applyProtection="1">
      <alignment horizontal="center" wrapText="1"/>
    </xf>
    <xf numFmtId="0" fontId="7" fillId="2" borderId="15" xfId="0" applyFont="1" applyFill="1" applyBorder="1" applyAlignment="1" applyProtection="1">
      <alignment horizontal="center" wrapText="1"/>
    </xf>
    <xf numFmtId="0" fontId="7" fillId="2" borderId="16" xfId="0" applyFont="1" applyFill="1" applyBorder="1" applyAlignment="1" applyProtection="1">
      <alignment horizontal="center" wrapText="1"/>
    </xf>
    <xf numFmtId="0" fontId="7" fillId="2" borderId="17" xfId="0" applyFont="1" applyFill="1" applyBorder="1" applyAlignment="1" applyProtection="1">
      <alignment horizontal="center" wrapText="1"/>
    </xf>
    <xf numFmtId="0" fontId="7" fillId="2" borderId="18" xfId="0" applyFont="1" applyFill="1" applyBorder="1" applyAlignment="1" applyProtection="1">
      <alignment horizontal="center" wrapText="1"/>
    </xf>
    <xf numFmtId="0" fontId="7" fillId="2" borderId="19" xfId="0" applyFont="1" applyFill="1" applyBorder="1" applyAlignment="1" applyProtection="1">
      <alignment horizontal="center" wrapText="1"/>
    </xf>
    <xf numFmtId="0" fontId="5" fillId="2" borderId="0" xfId="0" applyFont="1" applyFill="1" applyAlignment="1" applyProtection="1">
      <alignment horizontal="left"/>
    </xf>
    <xf numFmtId="0" fontId="5" fillId="3" borderId="0" xfId="0" applyFont="1" applyFill="1" applyAlignment="1" applyProtection="1">
      <alignment horizontal="left"/>
    </xf>
    <xf numFmtId="164" fontId="2" fillId="2" borderId="0" xfId="0" applyNumberFormat="1" applyFont="1" applyFill="1" applyProtection="1"/>
    <xf numFmtId="43" fontId="2" fillId="2" borderId="0" xfId="1" applyFont="1" applyFill="1" applyProtection="1"/>
    <xf numFmtId="0" fontId="9" fillId="2" borderId="0" xfId="0" applyFont="1" applyFill="1" applyProtection="1"/>
    <xf numFmtId="43" fontId="8" fillId="3" borderId="0" xfId="1" applyFont="1" applyFill="1" applyAlignment="1" applyProtection="1">
      <alignment horizontal="right"/>
      <protection hidden="1"/>
    </xf>
    <xf numFmtId="43" fontId="8" fillId="2" borderId="0" xfId="1" applyFont="1" applyFill="1" applyAlignment="1" applyProtection="1">
      <alignment horizontal="right"/>
      <protection hidden="1"/>
    </xf>
    <xf numFmtId="43" fontId="9" fillId="2" borderId="0" xfId="1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43" fontId="2" fillId="2" borderId="0" xfId="1" applyFont="1" applyFill="1" applyAlignment="1" applyProtection="1">
      <protection hidden="1"/>
    </xf>
    <xf numFmtId="43" fontId="8" fillId="2" borderId="0" xfId="1" applyFont="1" applyFill="1" applyAlignment="1" applyProtection="1">
      <alignment horizontal="right"/>
      <protection hidden="1"/>
    </xf>
  </cellXfs>
  <cellStyles count="3">
    <cellStyle name="Comma" xfId="1" xr:uid="{00000000-0005-0000-0000-000000000000}"/>
    <cellStyle name="Normal" xfId="0" builtinId="0"/>
    <cellStyle name="Percent" xfId="2" xr:uid="{00000000-0005-0000-0000-000002000000}"/>
  </cellStyles>
  <dxfs count="1">
    <dxf>
      <font>
        <b/>
        <color theme="0"/>
      </font>
      <fill>
        <patternFill>
          <bgColor rgb="FFC00000"/>
        </patternFill>
      </fill>
    </dxf>
  </dxfs>
  <tableStyles count="1" defaultTableStyle="TableStyleMedium2" defaultPivotStyle="PivotStyleLight16">
    <tableStyle name="Invisible" pivot="0" table="0" count="0" xr9:uid="{E37B6279-D62A-40C2-BA9F-4533E2732B4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1.xml"/><Relationship Id="rId5" Type="http://schemas.openxmlformats.org/officeDocument/2006/relationships/styles" Target="styles.xml"/><Relationship Id="rId10" Type="http://schemas.openxmlformats.org/officeDocument/2006/relationships/calcChain" Target="calcChain.xml"/><Relationship Id="rId4" Type="http://schemas.openxmlformats.org/officeDocument/2006/relationships/theme" Target="theme/theme1.xml"/><Relationship Id="rId9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kgconsultingllc.eu" TargetMode="External"/><Relationship Id="rId2" Type="http://schemas.openxmlformats.org/officeDocument/2006/relationships/hyperlink" Target="https://www.linkedin.com/company/kg-consult-llc" TargetMode="External"/><Relationship Id="rId1" Type="http://schemas.openxmlformats.org/officeDocument/2006/relationships/hyperlink" Target="http://www.kgconsultingllc.eu/bg" TargetMode="External"/><Relationship Id="rId6" Type="http://schemas.openxmlformats.org/officeDocument/2006/relationships/image" Target="../media/image3.svg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195</xdr:col>
      <xdr:colOff>0</xdr:colOff>
      <xdr:row>9</xdr:row>
      <xdr:rowOff>232832</xdr:rowOff>
    </xdr:from>
    <xdr:to>
      <xdr:col>215</xdr:col>
      <xdr:colOff>584199</xdr:colOff>
      <xdr:row>22</xdr:row>
      <xdr:rowOff>101600</xdr:rowOff>
    </xdr:to>
    <xdr:sp macro="" textlink="">
      <xdr:nvSpPr>
        <xdr:cNvPr id="2" name="Text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Grp="1"/>
        </xdr:cNvSpPr>
      </xdr:nvSpPr>
      <xdr:spPr>
        <a:xfrm>
          <a:off x="13250333" y="1866899"/>
          <a:ext cx="2480733" cy="1071034"/>
        </a:xfrm>
        <a:prstGeom prst="rect">
          <a:avLst/>
        </a:prstGeom>
        <a:solidFill>
          <a:schemeClr val="accent1">
            <a:lumMod val="75000"/>
            <a:lumOff val="25000"/>
          </a:schemeClr>
        </a:solidFill>
        <a:ln w="9525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anchor="t"/>
        <a:lstStyle/>
        <a:p>
          <a:r>
            <a:rPr sz="1100" b="1">
              <a:solidFill>
                <a:schemeClr val="accent2">
                  <a:lumMod val="20000"/>
                  <a:lumOff val="80000"/>
                </a:schemeClr>
              </a:solidFill>
            </a:rPr>
            <a:t>Контакти:</a:t>
          </a:r>
          <a:endParaRPr/>
        </a:p>
        <a:p>
          <a:endParaRPr/>
        </a:p>
        <a:p>
          <a:r>
            <a:rPr sz="1100" b="1">
              <a:solidFill>
                <a:schemeClr val="accent2">
                  <a:lumMod val="20000"/>
                  <a:lumOff val="80000"/>
                </a:schemeClr>
              </a:solidFill>
            </a:rPr>
            <a:t>Кей Джи Кънсълтинг ООД</a:t>
          </a:r>
          <a:endParaRPr/>
        </a:p>
        <a:p>
          <a:r>
            <a:rPr sz="1100" b="1">
              <a:solidFill>
                <a:schemeClr val="accent2">
                  <a:lumMod val="20000"/>
                  <a:lumOff val="80000"/>
                </a:schemeClr>
              </a:solidFill>
            </a:rPr>
            <a:t>Бул. Евлоги и Христо Георгиеви</a:t>
          </a:r>
          <a:r>
            <a:rPr lang="bg-BG" sz="1100" b="1">
              <a:solidFill>
                <a:schemeClr val="accent2">
                  <a:lumMod val="20000"/>
                  <a:lumOff val="80000"/>
                </a:schemeClr>
              </a:solidFill>
            </a:rPr>
            <a:t> №48</a:t>
          </a:r>
          <a:r>
            <a:rPr sz="1100" b="1">
              <a:solidFill>
                <a:schemeClr val="accent2">
                  <a:lumMod val="20000"/>
                  <a:lumOff val="80000"/>
                </a:schemeClr>
              </a:solidFill>
            </a:rPr>
            <a:t>,</a:t>
          </a:r>
          <a:endParaRPr/>
        </a:p>
        <a:p>
          <a:r>
            <a:rPr sz="1100" b="1">
              <a:solidFill>
                <a:schemeClr val="accent2">
                  <a:lumMod val="20000"/>
                  <a:lumOff val="80000"/>
                </a:schemeClr>
              </a:solidFill>
            </a:rPr>
            <a:t>София 1142, България</a:t>
          </a:r>
          <a:endParaRPr/>
        </a:p>
      </xdr:txBody>
    </xdr:sp>
    <xdr:clientData/>
  </xdr:twoCellAnchor>
  <xdr:twoCellAnchor editAs="absolute">
    <xdr:from>
      <xdr:col>195</xdr:col>
      <xdr:colOff>8466</xdr:colOff>
      <xdr:row>23</xdr:row>
      <xdr:rowOff>8465</xdr:rowOff>
    </xdr:from>
    <xdr:to>
      <xdr:col>215</xdr:col>
      <xdr:colOff>584199</xdr:colOff>
      <xdr:row>26</xdr:row>
      <xdr:rowOff>93132</xdr:rowOff>
    </xdr:to>
    <xdr:sp macro="" textlink="">
      <xdr:nvSpPr>
        <xdr:cNvPr id="3" name="TextBox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Grp="1"/>
        </xdr:cNvSpPr>
      </xdr:nvSpPr>
      <xdr:spPr>
        <a:xfrm>
          <a:off x="13258799" y="3217332"/>
          <a:ext cx="2472267" cy="296334"/>
        </a:xfrm>
        <a:prstGeom prst="rect">
          <a:avLst/>
        </a:prstGeom>
        <a:solidFill>
          <a:schemeClr val="accent1">
            <a:lumMod val="75000"/>
            <a:lumOff val="25000"/>
          </a:schemeClr>
        </a:solidFill>
        <a:ln w="9525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anchor="t"/>
        <a:lstStyle/>
        <a:p>
          <a:r>
            <a:rPr sz="1100" b="1">
              <a:solidFill>
                <a:schemeClr val="accent2">
                  <a:lumMod val="20000"/>
                  <a:lumOff val="80000"/>
                </a:schemeClr>
              </a:solidFill>
            </a:rPr>
            <a:t>www.kgconsultingllc.eu</a:t>
          </a:r>
          <a:endParaRPr/>
        </a:p>
      </xdr:txBody>
    </xdr:sp>
    <xdr:clientData/>
  </xdr:twoCellAnchor>
  <xdr:twoCellAnchor editAs="absolute">
    <xdr:from>
      <xdr:col>195</xdr:col>
      <xdr:colOff>16934</xdr:colOff>
      <xdr:row>26</xdr:row>
      <xdr:rowOff>143934</xdr:rowOff>
    </xdr:from>
    <xdr:to>
      <xdr:col>215</xdr:col>
      <xdr:colOff>584200</xdr:colOff>
      <xdr:row>29</xdr:row>
      <xdr:rowOff>16935</xdr:rowOff>
    </xdr:to>
    <xdr:sp macro="" textlink="">
      <xdr:nvSpPr>
        <xdr:cNvPr id="4" name="TextBox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Grp="1"/>
        </xdr:cNvSpPr>
      </xdr:nvSpPr>
      <xdr:spPr>
        <a:xfrm>
          <a:off x="13267267" y="3564467"/>
          <a:ext cx="2463800" cy="220134"/>
        </a:xfrm>
        <a:prstGeom prst="rect">
          <a:avLst/>
        </a:prstGeom>
        <a:solidFill>
          <a:schemeClr val="accent1">
            <a:lumMod val="75000"/>
            <a:lumOff val="25000"/>
          </a:schemeClr>
        </a:solidFill>
        <a:ln w="9525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anchor="t"/>
        <a:lstStyle/>
        <a:p>
          <a:r>
            <a:rPr sz="1100" b="1">
              <a:solidFill>
                <a:schemeClr val="accent2">
                  <a:lumMod val="20000"/>
                  <a:lumOff val="80000"/>
                </a:schemeClr>
              </a:solidFill>
            </a:rPr>
            <a:t>LinkedIn</a:t>
          </a:r>
          <a:endParaRPr/>
        </a:p>
      </xdr:txBody>
    </xdr:sp>
    <xdr:clientData/>
  </xdr:twoCellAnchor>
  <xdr:twoCellAnchor editAs="absolute">
    <xdr:from>
      <xdr:col>195</xdr:col>
      <xdr:colOff>16934</xdr:colOff>
      <xdr:row>30</xdr:row>
      <xdr:rowOff>25399</xdr:rowOff>
    </xdr:from>
    <xdr:to>
      <xdr:col>215</xdr:col>
      <xdr:colOff>584200</xdr:colOff>
      <xdr:row>50</xdr:row>
      <xdr:rowOff>1</xdr:rowOff>
    </xdr:to>
    <xdr:sp macro="" textlink="">
      <xdr:nvSpPr>
        <xdr:cNvPr id="5" name="Text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Grp="1"/>
        </xdr:cNvSpPr>
      </xdr:nvSpPr>
      <xdr:spPr>
        <a:xfrm>
          <a:off x="13267267" y="3530599"/>
          <a:ext cx="2463800" cy="1667935"/>
        </a:xfrm>
        <a:prstGeom prst="rect">
          <a:avLst/>
        </a:prstGeom>
        <a:solidFill>
          <a:schemeClr val="accent1">
            <a:lumMod val="75000"/>
            <a:lumOff val="25000"/>
          </a:schemeClr>
        </a:solidFill>
        <a:ln w="9525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anchor="ctr"/>
        <a:lstStyle/>
        <a:p>
          <a:pPr algn="ctr">
            <a:buNone/>
          </a:pPr>
          <a:r>
            <a:rPr sz="1100" b="1" i="0">
              <a:solidFill>
                <a:schemeClr val="accent2">
                  <a:lumMod val="20000"/>
                  <a:lumOff val="80000"/>
                </a:schemeClr>
              </a:solidFill>
              <a:latin typeface="+mn-lt"/>
              <a:ea typeface="+mn-lt"/>
              <a:cs typeface="+mn-lt"/>
            </a:rPr>
            <a:t>Кей Джи Кънсълтинг ООД предлага специално пригодени услуги за бизнес развитие, ориентирани към максимизиране на стойността на предприятията.</a:t>
          </a:r>
          <a:endParaRPr/>
        </a:p>
      </xdr:txBody>
    </xdr:sp>
    <xdr:clientData/>
  </xdr:twoCellAnchor>
  <xdr:twoCellAnchor editAs="absolute">
    <xdr:from>
      <xdr:col>195</xdr:col>
      <xdr:colOff>0</xdr:colOff>
      <xdr:row>6</xdr:row>
      <xdr:rowOff>16934</xdr:rowOff>
    </xdr:from>
    <xdr:to>
      <xdr:col>215</xdr:col>
      <xdr:colOff>338666</xdr:colOff>
      <xdr:row>9</xdr:row>
      <xdr:rowOff>127000</xdr:rowOff>
    </xdr:to>
    <xdr:pic>
      <xdr:nvPicPr>
        <xdr:cNvPr id="6" name="/xl/media/image1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absolute">
    <xdr:from>
      <xdr:col>114</xdr:col>
      <xdr:colOff>25400</xdr:colOff>
      <xdr:row>46</xdr:row>
      <xdr:rowOff>147108</xdr:rowOff>
    </xdr:from>
    <xdr:to>
      <xdr:col>127</xdr:col>
      <xdr:colOff>50800</xdr:colOff>
      <xdr:row>55</xdr:row>
      <xdr:rowOff>102658</xdr:rowOff>
    </xdr:to>
    <xdr:pic>
      <xdr:nvPicPr>
        <xdr:cNvPr id="8" name="Graphic 7" descr="Lights On outline">
          <a:extLst>
            <a:ext uri="{FF2B5EF4-FFF2-40B4-BE49-F238E27FC236}">
              <a16:creationId xmlns:a16="http://schemas.microsoft.com/office/drawing/2014/main" id="{3929CA83-7910-177E-6EF2-1785DC3A1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7747000" y="5461000"/>
          <a:ext cx="914400" cy="914400"/>
        </a:xfrm>
        <a:prstGeom prst="rect">
          <a:avLst/>
        </a:prstGeom>
      </xdr:spPr>
    </xdr:pic>
    <xdr:clientData/>
  </xdr:twoCellAnchor>
  <xdr:twoCellAnchor editAs="absolute">
    <xdr:from>
      <xdr:col>127</xdr:col>
      <xdr:colOff>0</xdr:colOff>
      <xdr:row>48</xdr:row>
      <xdr:rowOff>113242</xdr:rowOff>
    </xdr:from>
    <xdr:to>
      <xdr:col>164</xdr:col>
      <xdr:colOff>16933</xdr:colOff>
      <xdr:row>56</xdr:row>
      <xdr:rowOff>111127</xdr:rowOff>
    </xdr:to>
    <xdr:sp macro="" textlink="">
      <xdr:nvSpPr>
        <xdr:cNvPr id="9" name="TextBox 9">
          <a:extLst>
            <a:ext uri="{FF2B5EF4-FFF2-40B4-BE49-F238E27FC236}">
              <a16:creationId xmlns:a16="http://schemas.microsoft.com/office/drawing/2014/main" id="{048F88AF-7C80-443B-89FB-36C2B282D371}"/>
            </a:ext>
          </a:extLst>
        </xdr:cNvPr>
        <xdr:cNvSpPr>
          <a:spLocks noGrp="1"/>
        </xdr:cNvSpPr>
      </xdr:nvSpPr>
      <xdr:spPr>
        <a:xfrm>
          <a:off x="8610600" y="5596467"/>
          <a:ext cx="2556933" cy="9398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anchor="t"/>
        <a:lstStyle/>
        <a:p>
          <a:pPr algn="l">
            <a:buNone/>
          </a:pPr>
          <a:r>
            <a:rPr lang="bg-BG" sz="1100" b="0" i="1">
              <a:solidFill>
                <a:schemeClr val="accent2">
                  <a:lumMod val="20000"/>
                  <a:lumOff val="80000"/>
                </a:schemeClr>
              </a:solidFill>
              <a:latin typeface="+mn-lt"/>
              <a:ea typeface="+mn-lt"/>
              <a:cs typeface="+mn-lt"/>
            </a:rPr>
            <a:t>Кликнете върху заглавието</a:t>
          </a:r>
          <a:r>
            <a:rPr lang="bg-BG" sz="1100" b="0" i="1" baseline="0">
              <a:solidFill>
                <a:schemeClr val="accent2">
                  <a:lumMod val="20000"/>
                  <a:lumOff val="80000"/>
                </a:schemeClr>
              </a:solidFill>
              <a:latin typeface="+mn-lt"/>
              <a:ea typeface="+mn-lt"/>
              <a:cs typeface="+mn-lt"/>
            </a:rPr>
            <a:t> на съответното поле/ред за кратко пояснение</a:t>
          </a:r>
          <a:endParaRPr b="0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2051" name="Text Box 3" hidden="1">
          <a:extLst>
            <a:ext uri="{FF2B5EF4-FFF2-40B4-BE49-F238E27FC236}">
              <a16:creationId xmlns:a16="http://schemas.microsoft.com/office/drawing/2014/main" id="{1B804F9C-9E2F-48E7-9EDB-C2D45496FBAB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A08D9411-2E8E-1FB8-46BB-455CADAE0C54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6912C50A-6BEF-256B-AA06-09935BAFC399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7A33F057-756C-3E78-84AE-0F7A45EA8C5B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5" name="AutoShape 3">
          <a:extLst>
            <a:ext uri="{FF2B5EF4-FFF2-40B4-BE49-F238E27FC236}">
              <a16:creationId xmlns:a16="http://schemas.microsoft.com/office/drawing/2014/main" id="{ED2C43FA-F415-AC75-A1C9-7DD68E6643AB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6" name="AutoShape 3">
          <a:extLst>
            <a:ext uri="{FF2B5EF4-FFF2-40B4-BE49-F238E27FC236}">
              <a16:creationId xmlns:a16="http://schemas.microsoft.com/office/drawing/2014/main" id="{090DB18A-E147-0666-19A0-21B7A13DAAD4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7" name="AutoShape 3">
          <a:extLst>
            <a:ext uri="{FF2B5EF4-FFF2-40B4-BE49-F238E27FC236}">
              <a16:creationId xmlns:a16="http://schemas.microsoft.com/office/drawing/2014/main" id="{35A7CAB6-0BEC-D19D-35E3-41D72B84D554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4B41075F-225B-0CA0-ED7E-F4DE57F73034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9" name="AutoShape 3">
          <a:extLst>
            <a:ext uri="{FF2B5EF4-FFF2-40B4-BE49-F238E27FC236}">
              <a16:creationId xmlns:a16="http://schemas.microsoft.com/office/drawing/2014/main" id="{32CF5E14-D175-91F8-25AD-3700DB81D8B8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10" name="AutoShape 3">
          <a:extLst>
            <a:ext uri="{FF2B5EF4-FFF2-40B4-BE49-F238E27FC236}">
              <a16:creationId xmlns:a16="http://schemas.microsoft.com/office/drawing/2014/main" id="{F8909A40-0F4E-BAD3-E577-2D8C7031C2BE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4</xdr:col>
      <xdr:colOff>1021080</xdr:colOff>
      <xdr:row>30</xdr:row>
      <xdr:rowOff>121920</xdr:rowOff>
    </xdr:to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id="{22136A89-A2EE-E5DA-8663-D2102A9A537F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620000" cy="74371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Miroslav Hristov" id="{3692E170-6908-4D13-8524-C6695193EB88}" userId="" providerId=""/>
</personList>
</file>

<file path=xl/theme/theme1.xml><?xml version="1.0" encoding="utf-8"?>
<a:theme xmlns:a="http://schemas.openxmlformats.org/drawingml/2006/main" name="Office Theme">
  <a:themeElements>
    <a:clrScheme name="KC Color sc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62C31"/>
      </a:accent1>
      <a:accent2>
        <a:srgbClr val="58BAD5"/>
      </a:accent2>
      <a:accent3>
        <a:srgbClr val="FE9276"/>
      </a:accent3>
      <a:accent4>
        <a:srgbClr val="B24D1B"/>
      </a:accent4>
      <a:accent5>
        <a:srgbClr val="B08B35"/>
      </a:accent5>
      <a:accent6>
        <a:srgbClr val="103463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KC Color schem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6-07-16T12:53:35.27" personId="{3692E170-6908-4D13-8524-C6695193EB88}" id="{C9DAC845-7056-4200-1243-77FD9A3C1FB4}">
    <text>Сценарий от 01.08.2026 г.: 620,20 евро. Към 16.07.2026 г. параметърът е приет на първо четене. Източник: https://www.parliament.bg/bg/news/ID/6586</text>
  </threadedComment>
  <threadedComment ref="B2" dT="2026-07-16T12:53:35.27" personId="{3692E170-6908-4D13-8524-C6695193EB88}" id="{2E3555DD-C63C-8A32-7B6C-D771995776A5}">
    <text>Сценарий от 01.08.2026 г.: 2 300 евро. Към 16.07.2026 г. параметърът е приет на първо четене. Източник: https://www.parliament.bg/bg/news/ID/6586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V72"/>
  <sheetViews>
    <sheetView tabSelected="1" zoomScale="80" zoomScaleNormal="80" workbookViewId="0">
      <selection activeCell="B7" sqref="B7:BD10"/>
    </sheetView>
  </sheetViews>
  <sheetFormatPr defaultRowHeight="12" x14ac:dyDescent="0.25"/>
  <cols>
    <col min="1" max="118" width="1" style="25" customWidth="1"/>
    <col min="119" max="119" width="1.109375" style="25" customWidth="1"/>
    <col min="120" max="129" width="1" style="25" customWidth="1"/>
    <col min="130" max="130" width="1.109375" style="25" customWidth="1"/>
    <col min="131" max="137" width="1" style="25" customWidth="1"/>
    <col min="138" max="138" width="1.33203125" style="25" customWidth="1"/>
    <col min="139" max="214" width="1" style="25" customWidth="1"/>
    <col min="215" max="16384" width="8.88671875" style="25"/>
  </cols>
  <sheetData>
    <row r="1" spans="1:230" ht="36" customHeight="1" x14ac:dyDescent="0.25">
      <c r="A1" s="20"/>
      <c r="B1" s="21" t="s">
        <v>211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0"/>
      <c r="BO1" s="20"/>
      <c r="BP1" s="20"/>
      <c r="BQ1" s="20"/>
      <c r="BR1" s="20"/>
      <c r="BS1" s="22" t="s">
        <v>0</v>
      </c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3"/>
      <c r="CG1" s="23"/>
      <c r="CH1" s="23"/>
      <c r="CI1" s="23"/>
      <c r="CJ1" s="20"/>
      <c r="CK1" s="22" t="s">
        <v>1</v>
      </c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0"/>
      <c r="DF1" s="20"/>
      <c r="DG1" s="20"/>
      <c r="DH1" s="20"/>
      <c r="DI1" s="20"/>
      <c r="DJ1" s="24" t="s">
        <v>2</v>
      </c>
      <c r="DK1" s="24"/>
      <c r="DL1" s="24"/>
      <c r="DM1" s="24"/>
      <c r="DN1" s="24"/>
      <c r="DO1" s="24"/>
      <c r="DP1" s="24"/>
      <c r="DQ1" s="24"/>
      <c r="DR1" s="20"/>
      <c r="DS1" s="20"/>
      <c r="DT1" s="20"/>
      <c r="DU1" s="20"/>
      <c r="DV1" s="20"/>
      <c r="DW1" s="24" t="s">
        <v>3</v>
      </c>
      <c r="DX1" s="24"/>
      <c r="DY1" s="24"/>
      <c r="DZ1" s="24"/>
      <c r="EA1" s="24"/>
      <c r="EB1" s="24"/>
      <c r="EC1" s="24"/>
      <c r="ED1" s="24"/>
      <c r="EE1" s="20"/>
      <c r="EF1" s="20"/>
      <c r="EG1" s="20"/>
      <c r="EH1" s="20"/>
      <c r="EI1" s="20"/>
      <c r="EJ1" s="24" t="s">
        <v>4</v>
      </c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0"/>
      <c r="FA1" s="20"/>
      <c r="FB1" s="20"/>
      <c r="FC1" s="20"/>
      <c r="FD1" s="22" t="s">
        <v>5</v>
      </c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4" t="s">
        <v>6</v>
      </c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0"/>
      <c r="GN1" s="20"/>
      <c r="GO1" s="20"/>
      <c r="GP1" s="20"/>
      <c r="GQ1" s="22" t="s">
        <v>7</v>
      </c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</row>
    <row r="2" spans="1:230" ht="28.8" customHeight="1" x14ac:dyDescent="0.25">
      <c r="A2" s="20"/>
      <c r="B2" s="14" t="s">
        <v>212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6"/>
      <c r="BN2" s="20"/>
      <c r="BO2" s="20"/>
      <c r="BP2" s="20"/>
      <c r="BQ2" s="20"/>
      <c r="BR2" s="20"/>
      <c r="BS2" s="17">
        <f>VLOOKUP(B2,Parameters!A17:B23,2,0)</f>
        <v>0.25</v>
      </c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9"/>
      <c r="CF2" s="20"/>
      <c r="CG2" s="20"/>
      <c r="CH2" s="20"/>
      <c r="CI2" s="20"/>
      <c r="CJ2" s="20"/>
      <c r="CK2" s="10" t="b">
        <v>1</v>
      </c>
      <c r="CL2" s="10"/>
      <c r="CM2" s="10"/>
      <c r="CN2" s="10"/>
      <c r="CO2" s="10"/>
      <c r="CP2" s="10"/>
      <c r="CQ2" s="10"/>
      <c r="CR2" s="20"/>
      <c r="CS2" s="20"/>
      <c r="CT2" s="20"/>
      <c r="CU2" s="20"/>
      <c r="CV2" s="20"/>
      <c r="CW2" s="11">
        <v>2300</v>
      </c>
      <c r="CX2" s="12"/>
      <c r="CY2" s="12"/>
      <c r="CZ2" s="12"/>
      <c r="DA2" s="12"/>
      <c r="DB2" s="12"/>
      <c r="DC2" s="12"/>
      <c r="DD2" s="13"/>
      <c r="DE2" s="20"/>
      <c r="DF2" s="20"/>
      <c r="DG2" s="20"/>
      <c r="DH2" s="20"/>
      <c r="DI2" s="20"/>
      <c r="DJ2" s="11">
        <v>1500</v>
      </c>
      <c r="DK2" s="12"/>
      <c r="DL2" s="12"/>
      <c r="DM2" s="12"/>
      <c r="DN2" s="12"/>
      <c r="DO2" s="12"/>
      <c r="DP2" s="12"/>
      <c r="DQ2" s="13"/>
      <c r="DR2" s="20"/>
      <c r="DS2" s="20"/>
      <c r="DT2" s="20"/>
      <c r="DU2" s="20"/>
      <c r="DV2" s="20"/>
      <c r="DW2" s="11">
        <v>1200</v>
      </c>
      <c r="DX2" s="12"/>
      <c r="DY2" s="12"/>
      <c r="DZ2" s="12"/>
      <c r="EA2" s="12"/>
      <c r="EB2" s="12"/>
      <c r="EC2" s="12"/>
      <c r="ED2" s="13"/>
      <c r="EE2" s="20"/>
      <c r="EF2" s="20"/>
      <c r="EG2" s="20"/>
      <c r="EH2" s="20"/>
      <c r="EI2" s="20"/>
      <c r="EJ2" s="7">
        <v>0</v>
      </c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9"/>
      <c r="EZ2" s="20"/>
      <c r="FA2" s="20"/>
      <c r="FB2" s="20"/>
      <c r="FC2" s="20"/>
      <c r="FD2" s="20"/>
      <c r="FE2" s="20"/>
      <c r="FF2" s="20"/>
      <c r="FG2" s="20"/>
      <c r="FH2" s="20"/>
      <c r="FI2" s="10" t="b">
        <v>1</v>
      </c>
      <c r="FJ2" s="10"/>
      <c r="FK2" s="10"/>
      <c r="FL2" s="10"/>
      <c r="FM2" s="10"/>
      <c r="FN2" s="10"/>
      <c r="FO2" s="10"/>
      <c r="FP2" s="20"/>
      <c r="FQ2" s="20"/>
      <c r="FR2" s="20"/>
      <c r="FS2" s="20"/>
      <c r="FT2" s="20"/>
      <c r="FU2" s="20"/>
      <c r="FV2" s="20"/>
      <c r="FW2" s="7">
        <f>IFERROR(VLOOKUP(B4,Parameters!H:I,2,0),minDUK)</f>
        <v>1381</v>
      </c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9"/>
      <c r="GM2" s="20"/>
      <c r="GN2" s="20"/>
      <c r="GO2" s="20"/>
      <c r="GP2" s="20"/>
      <c r="GQ2" s="7">
        <v>700</v>
      </c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9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</row>
    <row r="3" spans="1:230" x14ac:dyDescent="0.25">
      <c r="A3" s="20"/>
      <c r="B3" s="21" t="s">
        <v>9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6" t="s">
        <v>10</v>
      </c>
      <c r="EK3" s="26"/>
      <c r="EL3" s="26"/>
      <c r="EM3" s="26"/>
      <c r="EN3" s="26"/>
      <c r="EO3" s="26"/>
      <c r="EP3" s="20"/>
      <c r="EQ3" s="27">
        <f>Parameters!F1</f>
        <v>0</v>
      </c>
      <c r="ER3" s="27"/>
      <c r="ES3" s="27"/>
      <c r="ET3" s="27"/>
      <c r="EU3" s="27"/>
      <c r="EV3" s="27"/>
      <c r="EW3" s="27"/>
      <c r="EX3" s="27"/>
      <c r="EY3" s="27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</row>
    <row r="4" spans="1:230" ht="15.6" customHeight="1" x14ac:dyDescent="0.25">
      <c r="A4" s="20"/>
      <c r="B4" s="14" t="s">
        <v>174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6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8" t="s">
        <v>12</v>
      </c>
      <c r="EK4" s="28"/>
      <c r="EL4" s="28"/>
      <c r="EM4" s="28"/>
      <c r="EN4" s="28"/>
      <c r="EO4" s="28"/>
      <c r="EP4" s="29"/>
      <c r="EQ4" s="30">
        <f>Parameters!F2</f>
        <v>0</v>
      </c>
      <c r="ER4" s="30"/>
      <c r="ES4" s="30"/>
      <c r="ET4" s="30"/>
      <c r="EU4" s="30"/>
      <c r="EV4" s="30"/>
      <c r="EW4" s="30"/>
      <c r="EX4" s="30"/>
      <c r="EY4" s="3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</row>
    <row r="5" spans="1:230" ht="19.2" customHeight="1" x14ac:dyDescent="0.25">
      <c r="A5" s="31" t="str">
        <f>IF(OR(EJ2&lt;EQ3,EJ2&gt;EQ4),"ВНИМАНИЕ!!! ИЗБРАНИЯТ ДОХОД ЗА АВАНСОВИ ОСИГУРИТЕЛНИ ВНОСКИ Е ИЗВЪН ДИАПАЗОНА В min И MAX. КОРИГИРАЙТЕ ЗА ВЕРНИ ИЗЧИСЛЕНИЯ","")</f>
        <v/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</row>
    <row r="6" spans="1:230" ht="1.5" customHeight="1" x14ac:dyDescent="0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</row>
    <row r="7" spans="1:230" ht="9.6" customHeight="1" x14ac:dyDescent="0.25">
      <c r="A7" s="20"/>
      <c r="B7" s="32" t="s">
        <v>208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20"/>
      <c r="BF7" s="20"/>
      <c r="BG7" s="20"/>
      <c r="BH7" s="20"/>
      <c r="BI7" s="20"/>
      <c r="BJ7" s="34" t="s">
        <v>13</v>
      </c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6"/>
      <c r="CG7" s="20"/>
      <c r="CH7" s="20"/>
      <c r="CI7" s="20"/>
      <c r="CJ7" s="20"/>
      <c r="CK7" s="20"/>
      <c r="CL7" s="34" t="s">
        <v>14</v>
      </c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6"/>
      <c r="DI7" s="20"/>
      <c r="DJ7" s="20"/>
      <c r="DK7" s="20"/>
      <c r="DL7" s="20"/>
      <c r="DM7" s="20"/>
      <c r="DN7" s="34" t="s">
        <v>15</v>
      </c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6"/>
      <c r="EK7" s="20"/>
      <c r="EL7" s="20"/>
      <c r="EM7" s="20"/>
      <c r="EN7" s="20"/>
      <c r="EO7" s="20"/>
      <c r="EP7" s="37" t="s">
        <v>16</v>
      </c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9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</row>
    <row r="8" spans="1:230" x14ac:dyDescent="0.25">
      <c r="A8" s="20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20"/>
      <c r="BF8" s="20"/>
      <c r="BG8" s="20"/>
      <c r="BH8" s="20"/>
      <c r="BI8" s="20"/>
      <c r="BJ8" s="40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2"/>
      <c r="CG8" s="20"/>
      <c r="CH8" s="20"/>
      <c r="CI8" s="20"/>
      <c r="CJ8" s="20"/>
      <c r="CK8" s="20"/>
      <c r="CL8" s="40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2"/>
      <c r="DI8" s="20"/>
      <c r="DJ8" s="20"/>
      <c r="DK8" s="20"/>
      <c r="DL8" s="20"/>
      <c r="DM8" s="20"/>
      <c r="DN8" s="40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2"/>
      <c r="EK8" s="20"/>
      <c r="EL8" s="20"/>
      <c r="EM8" s="20"/>
      <c r="EN8" s="20"/>
      <c r="EO8" s="20"/>
      <c r="EP8" s="43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5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</row>
    <row r="9" spans="1:230" ht="23.4" customHeight="1" x14ac:dyDescent="0.25">
      <c r="A9" s="20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20"/>
      <c r="BF9" s="20"/>
      <c r="BG9" s="20"/>
      <c r="BH9" s="20"/>
      <c r="BI9" s="20"/>
      <c r="BJ9" s="46" t="s">
        <v>17</v>
      </c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7"/>
      <c r="BV9" s="48" t="s">
        <v>18</v>
      </c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9"/>
      <c r="CH9" s="49"/>
      <c r="CI9" s="49"/>
      <c r="CJ9" s="49"/>
      <c r="CK9" s="49"/>
      <c r="CL9" s="46" t="s">
        <v>17</v>
      </c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7"/>
      <c r="CX9" s="48" t="s">
        <v>18</v>
      </c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9"/>
      <c r="DJ9" s="49"/>
      <c r="DK9" s="49"/>
      <c r="DL9" s="49"/>
      <c r="DM9" s="49"/>
      <c r="DN9" s="46" t="s">
        <v>17</v>
      </c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7"/>
      <c r="DZ9" s="48" t="s">
        <v>18</v>
      </c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9"/>
      <c r="EL9" s="49"/>
      <c r="EM9" s="49"/>
      <c r="EN9" s="49"/>
      <c r="EO9" s="49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9"/>
      <c r="FB9" s="48" t="s">
        <v>209</v>
      </c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9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9"/>
      <c r="FZ9" s="48" t="s">
        <v>209</v>
      </c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</row>
    <row r="10" spans="1:230" ht="25.2" customHeight="1" x14ac:dyDescent="0.25">
      <c r="A10" s="20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20"/>
      <c r="BF10" s="20"/>
      <c r="BG10" s="20"/>
      <c r="BH10" s="20"/>
      <c r="BI10" s="2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2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1"/>
      <c r="CH10" s="51"/>
      <c r="CI10" s="51"/>
      <c r="CJ10" s="51"/>
      <c r="CK10" s="51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1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1"/>
      <c r="DJ10" s="51"/>
      <c r="DK10" s="51"/>
      <c r="DL10" s="51"/>
      <c r="DM10" s="51"/>
      <c r="DN10" s="48" t="s">
        <v>19</v>
      </c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51"/>
      <c r="DZ10" s="50"/>
      <c r="EA10" s="10" t="b">
        <v>1</v>
      </c>
      <c r="EB10" s="10"/>
      <c r="EC10" s="10"/>
      <c r="ED10" s="10"/>
      <c r="EE10" s="10"/>
      <c r="EF10" s="10"/>
      <c r="EG10" s="10"/>
      <c r="EH10" s="50"/>
      <c r="EI10" s="50"/>
      <c r="EJ10" s="50"/>
      <c r="EK10" s="51"/>
      <c r="EL10" s="51"/>
      <c r="EM10" s="51"/>
      <c r="EN10" s="51"/>
      <c r="EO10" s="51"/>
      <c r="EP10" s="52" t="s">
        <v>20</v>
      </c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4"/>
      <c r="FM10" s="51"/>
      <c r="FN10" s="55" t="s">
        <v>21</v>
      </c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7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</row>
    <row r="11" spans="1:230" s="20" customFormat="1" ht="1.5" customHeight="1" x14ac:dyDescent="0.25"/>
    <row r="12" spans="1:230" ht="1.5" customHeight="1" x14ac:dyDescent="0.25">
      <c r="A12" s="20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</row>
    <row r="13" spans="1:230" x14ac:dyDescent="0.25">
      <c r="A13" s="20"/>
      <c r="B13" s="59" t="s">
        <v>22</v>
      </c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20"/>
      <c r="BF13" s="20"/>
      <c r="BG13" s="20"/>
      <c r="BH13" s="20"/>
      <c r="BI13" s="20"/>
      <c r="BJ13" s="63">
        <f>advanceinsurance*Parameters!B9</f>
        <v>0</v>
      </c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4"/>
      <c r="BV13" s="63">
        <f>BV27*Parameters!B9</f>
        <v>0</v>
      </c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4"/>
      <c r="CH13" s="64"/>
      <c r="CI13" s="64"/>
      <c r="CJ13" s="64"/>
      <c r="CK13" s="64"/>
      <c r="CL13" s="63">
        <f>advanceinsurance*Parameters!B9</f>
        <v>0</v>
      </c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4"/>
      <c r="CX13" s="63">
        <f>CX27*Parameters!B9</f>
        <v>0</v>
      </c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4"/>
      <c r="DJ13" s="64"/>
      <c r="DK13" s="64"/>
      <c r="DL13" s="64"/>
      <c r="DM13" s="64"/>
      <c r="DN13" s="63">
        <f>advanceinsurance*Parameters!B9</f>
        <v>0</v>
      </c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4"/>
      <c r="DZ13" s="63">
        <f>DZ27*Parameters!B9</f>
        <v>0</v>
      </c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4"/>
      <c r="EL13" s="64"/>
      <c r="EM13" s="64"/>
      <c r="EN13" s="64"/>
      <c r="EO13" s="64"/>
      <c r="EP13" s="65" t="s">
        <v>23</v>
      </c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4"/>
      <c r="FB13" s="63" cm="1">
        <f t="array" ref="FB13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)*Parameters!D9</f>
        <v>0</v>
      </c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4"/>
      <c r="FN13" s="65" t="s">
        <v>23</v>
      </c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6"/>
      <c r="FZ13" s="63" cm="1">
        <f t="array" ref="FZ13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)*Parameters!C9</f>
        <v>0</v>
      </c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</row>
    <row r="14" spans="1:230" ht="1.5" customHeight="1" x14ac:dyDescent="0.25">
      <c r="A14" s="20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20"/>
      <c r="BF14" s="20"/>
      <c r="BG14" s="20"/>
      <c r="BH14" s="20"/>
      <c r="BI14" s="20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6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</row>
    <row r="15" spans="1:230" x14ac:dyDescent="0.25">
      <c r="A15" s="20"/>
      <c r="B15" s="59" t="s">
        <v>24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20"/>
      <c r="BF15" s="20"/>
      <c r="BG15" s="20"/>
      <c r="BH15" s="20"/>
      <c r="BI15" s="20"/>
      <c r="BJ15" s="65" t="s">
        <v>23</v>
      </c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4"/>
      <c r="BV15" s="65" t="s">
        <v>23</v>
      </c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4"/>
      <c r="CH15" s="64"/>
      <c r="CI15" s="64"/>
      <c r="CJ15" s="64"/>
      <c r="CK15" s="64"/>
      <c r="CL15" s="65" t="s">
        <v>23</v>
      </c>
      <c r="CM15" s="65"/>
      <c r="CN15" s="65"/>
      <c r="CO15" s="65"/>
      <c r="CP15" s="65"/>
      <c r="CQ15" s="65"/>
      <c r="CR15" s="65"/>
      <c r="CS15" s="65"/>
      <c r="CT15" s="65"/>
      <c r="CU15" s="65"/>
      <c r="CV15" s="65"/>
      <c r="CW15" s="64"/>
      <c r="CX15" s="65" t="s">
        <v>23</v>
      </c>
      <c r="CY15" s="65"/>
      <c r="CZ15" s="65"/>
      <c r="DA15" s="65"/>
      <c r="DB15" s="65"/>
      <c r="DC15" s="65"/>
      <c r="DD15" s="65"/>
      <c r="DE15" s="65"/>
      <c r="DF15" s="65"/>
      <c r="DG15" s="65"/>
      <c r="DH15" s="65"/>
      <c r="DI15" s="64"/>
      <c r="DJ15" s="64"/>
      <c r="DK15" s="64"/>
      <c r="DL15" s="64"/>
      <c r="DM15" s="64"/>
      <c r="DN15" s="65" t="s">
        <v>23</v>
      </c>
      <c r="DO15" s="65"/>
      <c r="DP15" s="65"/>
      <c r="DQ15" s="65"/>
      <c r="DR15" s="65"/>
      <c r="DS15" s="65"/>
      <c r="DT15" s="65"/>
      <c r="DU15" s="65"/>
      <c r="DV15" s="65"/>
      <c r="DW15" s="65"/>
      <c r="DX15" s="65"/>
      <c r="DY15" s="64"/>
      <c r="DZ15" s="65" t="s">
        <v>23</v>
      </c>
      <c r="EA15" s="65"/>
      <c r="EB15" s="65"/>
      <c r="EC15" s="65"/>
      <c r="ED15" s="65"/>
      <c r="EE15" s="65"/>
      <c r="EF15" s="65"/>
      <c r="EG15" s="65"/>
      <c r="EH15" s="65"/>
      <c r="EI15" s="65"/>
      <c r="EJ15" s="65"/>
      <c r="EK15" s="64"/>
      <c r="EL15" s="64"/>
      <c r="EM15" s="64"/>
      <c r="EN15" s="64"/>
      <c r="EO15" s="64"/>
      <c r="EP15" s="65" t="s">
        <v>23</v>
      </c>
      <c r="EQ15" s="65"/>
      <c r="ER15" s="65"/>
      <c r="ES15" s="65"/>
      <c r="ET15" s="65"/>
      <c r="EU15" s="65"/>
      <c r="EV15" s="65"/>
      <c r="EW15" s="65"/>
      <c r="EX15" s="65"/>
      <c r="EY15" s="65"/>
      <c r="EZ15" s="65"/>
      <c r="FA15" s="64"/>
      <c r="FB15" s="63" cm="1">
        <f t="array" ref="FB15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)*Parameters!D10</f>
        <v>0</v>
      </c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4"/>
      <c r="FN15" s="65" t="s">
        <v>23</v>
      </c>
      <c r="FO15" s="65"/>
      <c r="FP15" s="65"/>
      <c r="FQ15" s="65"/>
      <c r="FR15" s="65"/>
      <c r="FS15" s="65"/>
      <c r="FT15" s="65"/>
      <c r="FU15" s="65"/>
      <c r="FV15" s="65"/>
      <c r="FW15" s="65"/>
      <c r="FX15" s="65"/>
      <c r="FY15" s="66"/>
      <c r="FZ15" s="63" cm="1">
        <f t="array" ref="FZ15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)*Parameters!C10</f>
        <v>0</v>
      </c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</row>
    <row r="16" spans="1:230" ht="1.5" customHeight="1" x14ac:dyDescent="0.25">
      <c r="A16" s="20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20"/>
      <c r="BF16" s="20"/>
      <c r="BG16" s="20"/>
      <c r="BH16" s="20"/>
      <c r="BI16" s="20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6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</row>
    <row r="17" spans="1:230" x14ac:dyDescent="0.25">
      <c r="A17" s="20"/>
      <c r="B17" s="59" t="s">
        <v>25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20"/>
      <c r="BF17" s="20"/>
      <c r="BG17" s="20"/>
      <c r="BH17" s="20"/>
      <c r="BI17" s="20"/>
      <c r="BJ17" s="63">
        <f>IF(FI2=TRUE,advanceinsurance*Parameters!B11,0)</f>
        <v>0</v>
      </c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4"/>
      <c r="BV17" s="63">
        <f>IF(FI2=TRUE,BV27*Parameters!B11,0)</f>
        <v>0</v>
      </c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4"/>
      <c r="CH17" s="64"/>
      <c r="CI17" s="64"/>
      <c r="CJ17" s="64"/>
      <c r="CK17" s="64"/>
      <c r="CL17" s="63">
        <f>IF(FI2=TRUE,advanceinsurance*Parameters!B11,0)</f>
        <v>0</v>
      </c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4"/>
      <c r="CX17" s="63">
        <f>IF(FI2=TRUE,CX27*Parameters!B11,0)</f>
        <v>0</v>
      </c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4"/>
      <c r="DJ17" s="64"/>
      <c r="DK17" s="64"/>
      <c r="DL17" s="64"/>
      <c r="DM17" s="64"/>
      <c r="DN17" s="63">
        <f>IF(FI2=TRUE,advanceinsurance*Parameters!B11,0)</f>
        <v>0</v>
      </c>
      <c r="DO17" s="63"/>
      <c r="DP17" s="63"/>
      <c r="DQ17" s="63"/>
      <c r="DR17" s="63"/>
      <c r="DS17" s="63"/>
      <c r="DT17" s="63"/>
      <c r="DU17" s="63"/>
      <c r="DV17" s="63"/>
      <c r="DW17" s="63"/>
      <c r="DX17" s="63"/>
      <c r="DY17" s="64"/>
      <c r="DZ17" s="63">
        <f>IF(FI2=TRUE,DZ27*Parameters!B11,0)</f>
        <v>0</v>
      </c>
      <c r="EA17" s="63"/>
      <c r="EB17" s="63"/>
      <c r="EC17" s="63"/>
      <c r="ED17" s="63"/>
      <c r="EE17" s="63"/>
      <c r="EF17" s="63"/>
      <c r="EG17" s="63"/>
      <c r="EH17" s="63"/>
      <c r="EI17" s="63"/>
      <c r="EJ17" s="63"/>
      <c r="EK17" s="64"/>
      <c r="EL17" s="64"/>
      <c r="EM17" s="64"/>
      <c r="EN17" s="64"/>
      <c r="EO17" s="64"/>
      <c r="EP17" s="65" t="s">
        <v>23</v>
      </c>
      <c r="EQ17" s="65"/>
      <c r="ER17" s="65"/>
      <c r="ES17" s="65"/>
      <c r="ET17" s="65"/>
      <c r="EU17" s="65"/>
      <c r="EV17" s="65"/>
      <c r="EW17" s="65"/>
      <c r="EX17" s="65"/>
      <c r="EY17" s="65"/>
      <c r="EZ17" s="65"/>
      <c r="FA17" s="64"/>
      <c r="FB17" s="63" cm="1">
        <f t="array" ref="FB17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)*Parameters!D11</f>
        <v>0</v>
      </c>
      <c r="FC17" s="63"/>
      <c r="FD17" s="63"/>
      <c r="FE17" s="63"/>
      <c r="FF17" s="63"/>
      <c r="FG17" s="63"/>
      <c r="FH17" s="63"/>
      <c r="FI17" s="63"/>
      <c r="FJ17" s="63"/>
      <c r="FK17" s="63"/>
      <c r="FL17" s="63"/>
      <c r="FM17" s="64"/>
      <c r="FN17" s="65" t="s">
        <v>23</v>
      </c>
      <c r="FO17" s="65"/>
      <c r="FP17" s="65"/>
      <c r="FQ17" s="65"/>
      <c r="FR17" s="65"/>
      <c r="FS17" s="65"/>
      <c r="FT17" s="65"/>
      <c r="FU17" s="65"/>
      <c r="FV17" s="65"/>
      <c r="FW17" s="65"/>
      <c r="FX17" s="65"/>
      <c r="FY17" s="66"/>
      <c r="FZ17" s="63" cm="1">
        <f t="array" ref="FZ17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)*Parameters!C11</f>
        <v>0</v>
      </c>
      <c r="GA17" s="63"/>
      <c r="GB17" s="63"/>
      <c r="GC17" s="63"/>
      <c r="GD17" s="63"/>
      <c r="GE17" s="63"/>
      <c r="GF17" s="63"/>
      <c r="GG17" s="63"/>
      <c r="GH17" s="63"/>
      <c r="GI17" s="63"/>
      <c r="GJ17" s="63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</row>
    <row r="18" spans="1:230" ht="1.5" customHeight="1" x14ac:dyDescent="0.25">
      <c r="A18" s="20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20"/>
      <c r="BF18" s="20"/>
      <c r="BG18" s="20"/>
      <c r="BH18" s="20"/>
      <c r="BI18" s="20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6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</row>
    <row r="19" spans="1:230" x14ac:dyDescent="0.25">
      <c r="A19" s="20"/>
      <c r="B19" s="59" t="s">
        <v>26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20"/>
      <c r="BF19" s="20"/>
      <c r="BG19" s="20"/>
      <c r="BH19" s="20"/>
      <c r="BI19" s="20"/>
      <c r="BJ19" s="65" t="s">
        <v>23</v>
      </c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4"/>
      <c r="BV19" s="65" t="s">
        <v>23</v>
      </c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4"/>
      <c r="CH19" s="64"/>
      <c r="CI19" s="64"/>
      <c r="CJ19" s="64"/>
      <c r="CK19" s="64"/>
      <c r="CL19" s="65" t="s">
        <v>23</v>
      </c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4"/>
      <c r="CX19" s="65" t="s">
        <v>23</v>
      </c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4"/>
      <c r="DJ19" s="64"/>
      <c r="DK19" s="64"/>
      <c r="DL19" s="64"/>
      <c r="DM19" s="64"/>
      <c r="DN19" s="65" t="s">
        <v>23</v>
      </c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4"/>
      <c r="DZ19" s="65" t="s">
        <v>23</v>
      </c>
      <c r="EA19" s="65"/>
      <c r="EB19" s="65"/>
      <c r="EC19" s="65"/>
      <c r="ED19" s="65"/>
      <c r="EE19" s="65"/>
      <c r="EF19" s="65"/>
      <c r="EG19" s="65"/>
      <c r="EH19" s="65"/>
      <c r="EI19" s="65"/>
      <c r="EJ19" s="65"/>
      <c r="EK19" s="64"/>
      <c r="EL19" s="64"/>
      <c r="EM19" s="64"/>
      <c r="EN19" s="64"/>
      <c r="EO19" s="64"/>
      <c r="EP19" s="65" t="s">
        <v>23</v>
      </c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4"/>
      <c r="FB19" s="65" t="s">
        <v>23</v>
      </c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4"/>
      <c r="FN19" s="65" t="s">
        <v>23</v>
      </c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6"/>
      <c r="FZ19" s="65" t="s">
        <v>23</v>
      </c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</row>
    <row r="20" spans="1:230" ht="1.5" customHeight="1" x14ac:dyDescent="0.25">
      <c r="A20" s="20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20"/>
      <c r="BF20" s="20"/>
      <c r="BG20" s="20"/>
      <c r="BH20" s="20"/>
      <c r="BI20" s="20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6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</row>
    <row r="21" spans="1:230" x14ac:dyDescent="0.25">
      <c r="A21" s="20"/>
      <c r="B21" s="59" t="s">
        <v>27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20"/>
      <c r="BF21" s="20"/>
      <c r="BG21" s="20"/>
      <c r="BH21" s="20"/>
      <c r="BI21" s="20"/>
      <c r="BJ21" s="63">
        <f>advanceinsurance*Parameters!B12</f>
        <v>0</v>
      </c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4"/>
      <c r="BV21" s="63">
        <f>BV27*Parameters!B12</f>
        <v>0</v>
      </c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4"/>
      <c r="CH21" s="64"/>
      <c r="CI21" s="64"/>
      <c r="CJ21" s="64"/>
      <c r="CK21" s="64"/>
      <c r="CL21" s="63">
        <f>advanceinsurance*Parameters!B12</f>
        <v>0</v>
      </c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4"/>
      <c r="CX21" s="63">
        <f>CX27*Parameters!B12</f>
        <v>0</v>
      </c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4"/>
      <c r="DJ21" s="64"/>
      <c r="DK21" s="64"/>
      <c r="DL21" s="64"/>
      <c r="DM21" s="64"/>
      <c r="DN21" s="63">
        <f>advanceinsurance*Parameters!B12</f>
        <v>0</v>
      </c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4"/>
      <c r="DZ21" s="63">
        <f>DZ27*Parameters!B12</f>
        <v>0</v>
      </c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4"/>
      <c r="EL21" s="64"/>
      <c r="EM21" s="64"/>
      <c r="EN21" s="64"/>
      <c r="EO21" s="64"/>
      <c r="EP21" s="65" t="s">
        <v>23</v>
      </c>
      <c r="EQ21" s="65"/>
      <c r="ER21" s="65"/>
      <c r="ES21" s="65"/>
      <c r="ET21" s="65"/>
      <c r="EU21" s="65"/>
      <c r="EV21" s="65"/>
      <c r="EW21" s="65"/>
      <c r="EX21" s="65"/>
      <c r="EY21" s="65"/>
      <c r="EZ21" s="65"/>
      <c r="FA21" s="64"/>
      <c r="FB21" s="63" cm="1">
        <f t="array" ref="FB21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)*Parameters!D12</f>
        <v>0</v>
      </c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4"/>
      <c r="FN21" s="65" t="s">
        <v>23</v>
      </c>
      <c r="FO21" s="65"/>
      <c r="FP21" s="65"/>
      <c r="FQ21" s="65"/>
      <c r="FR21" s="65"/>
      <c r="FS21" s="65"/>
      <c r="FT21" s="65"/>
      <c r="FU21" s="65"/>
      <c r="FV21" s="65"/>
      <c r="FW21" s="65"/>
      <c r="FX21" s="65"/>
      <c r="FY21" s="66"/>
      <c r="FZ21" s="63" cm="1">
        <f t="array" ref="FZ21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)*Parameters!C12</f>
        <v>0</v>
      </c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</row>
    <row r="22" spans="1:230" ht="1.5" customHeight="1" x14ac:dyDescent="0.25">
      <c r="A22" s="20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20"/>
      <c r="BF22" s="20"/>
      <c r="BG22" s="20"/>
      <c r="BH22" s="20"/>
      <c r="BI22" s="20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6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</row>
    <row r="23" spans="1:230" x14ac:dyDescent="0.25">
      <c r="A23" s="20"/>
      <c r="B23" s="59" t="s">
        <v>28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20"/>
      <c r="BF23" s="20"/>
      <c r="BG23" s="20"/>
      <c r="BH23" s="20"/>
      <c r="BI23" s="20"/>
      <c r="BJ23" s="63">
        <f>+advanceinsurance*Parameters!B13</f>
        <v>0</v>
      </c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4"/>
      <c r="BV23" s="63">
        <f>+BV27*Parameters!B13</f>
        <v>0</v>
      </c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4"/>
      <c r="CH23" s="64"/>
      <c r="CI23" s="64"/>
      <c r="CJ23" s="64"/>
      <c r="CK23" s="64"/>
      <c r="CL23" s="63">
        <f>+advanceinsurance*Parameters!B13</f>
        <v>0</v>
      </c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4"/>
      <c r="CX23" s="63">
        <f>+CX27*Parameters!B13</f>
        <v>0</v>
      </c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4"/>
      <c r="DJ23" s="64"/>
      <c r="DK23" s="64"/>
      <c r="DL23" s="64"/>
      <c r="DM23" s="64"/>
      <c r="DN23" s="63">
        <f>+advanceinsurance*Parameters!B13</f>
        <v>0</v>
      </c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4"/>
      <c r="DZ23" s="63">
        <f>+DZ27*Parameters!B13</f>
        <v>0</v>
      </c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4"/>
      <c r="EL23" s="64"/>
      <c r="EM23" s="64"/>
      <c r="EN23" s="64"/>
      <c r="EO23" s="64"/>
      <c r="EP23" s="65" t="s">
        <v>23</v>
      </c>
      <c r="EQ23" s="65"/>
      <c r="ER23" s="65"/>
      <c r="ES23" s="65"/>
      <c r="ET23" s="65"/>
      <c r="EU23" s="65"/>
      <c r="EV23" s="65"/>
      <c r="EW23" s="65"/>
      <c r="EX23" s="65"/>
      <c r="EY23" s="65"/>
      <c r="EZ23" s="65"/>
      <c r="FA23" s="64"/>
      <c r="FB23" s="63" cm="1">
        <f t="array" ref="FB23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)*Parameters!D13</f>
        <v>0</v>
      </c>
      <c r="FC23" s="63"/>
      <c r="FD23" s="63"/>
      <c r="FE23" s="63"/>
      <c r="FF23" s="63"/>
      <c r="FG23" s="63"/>
      <c r="FH23" s="63"/>
      <c r="FI23" s="63"/>
      <c r="FJ23" s="63"/>
      <c r="FK23" s="63"/>
      <c r="FL23" s="63"/>
      <c r="FM23" s="64"/>
      <c r="FN23" s="65" t="s">
        <v>23</v>
      </c>
      <c r="FO23" s="65"/>
      <c r="FP23" s="65"/>
      <c r="FQ23" s="65"/>
      <c r="FR23" s="65"/>
      <c r="FS23" s="65"/>
      <c r="FT23" s="65"/>
      <c r="FU23" s="65"/>
      <c r="FV23" s="65"/>
      <c r="FW23" s="65"/>
      <c r="FX23" s="65"/>
      <c r="FY23" s="66"/>
      <c r="FZ23" s="63" cm="1">
        <f t="array" ref="FZ23">_xlfn.IFS(AND(rangeDUK&gt;SalaryDUK,(rangeDUK+laborincome)&lt;=maxosig),rangeDUK,
AND(rangeDUK&gt;SalaryDUK,(rangeDUK+laborincome)&gt;maxosig),MAX(maxosig-laborincome,0),
AND(rangeDUK&lt;=SalaryDUK,(SalaryDUK+laborincome)&lt;=maxosig),SalaryDUK,
AND(rangeDUK&lt;=SalaryDUK,(SalaryDUK+laborincome)&gt;maxosig),MAX(maxosig-laborincome,0)
)*Parameters!C13</f>
        <v>0</v>
      </c>
      <c r="GA23" s="63"/>
      <c r="GB23" s="63"/>
      <c r="GC23" s="63"/>
      <c r="GD23" s="63"/>
      <c r="GE23" s="63"/>
      <c r="GF23" s="63"/>
      <c r="GG23" s="63"/>
      <c r="GH23" s="63"/>
      <c r="GI23" s="63"/>
      <c r="GJ23" s="63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</row>
    <row r="24" spans="1:230" ht="3.9" customHeight="1" x14ac:dyDescent="0.25">
      <c r="A24" s="20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20"/>
      <c r="BF24" s="20"/>
      <c r="BG24" s="20"/>
      <c r="BH24" s="20"/>
      <c r="BI24" s="20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6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</row>
    <row r="25" spans="1:230" x14ac:dyDescent="0.25">
      <c r="A25" s="20"/>
      <c r="B25" s="59" t="s">
        <v>29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20"/>
      <c r="BF25" s="20"/>
      <c r="BG25" s="20"/>
      <c r="BH25" s="20"/>
      <c r="BI25" s="20"/>
      <c r="BJ25" s="63">
        <f>SUM(BJ13:BT23)</f>
        <v>0</v>
      </c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4"/>
      <c r="BV25" s="65" t="s">
        <v>23</v>
      </c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4"/>
      <c r="CH25" s="64"/>
      <c r="CI25" s="64"/>
      <c r="CJ25" s="64"/>
      <c r="CK25" s="64"/>
      <c r="CL25" s="63">
        <f>SUM(CL13:CV23)</f>
        <v>0</v>
      </c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4"/>
      <c r="CX25" s="65" t="s">
        <v>23</v>
      </c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4"/>
      <c r="DJ25" s="64"/>
      <c r="DK25" s="64"/>
      <c r="DL25" s="64"/>
      <c r="DM25" s="64"/>
      <c r="DN25" s="63">
        <f>SUM(DN13:DX23)</f>
        <v>0</v>
      </c>
      <c r="DO25" s="63"/>
      <c r="DP25" s="63"/>
      <c r="DQ25" s="63"/>
      <c r="DR25" s="63"/>
      <c r="DS25" s="63"/>
      <c r="DT25" s="63"/>
      <c r="DU25" s="63"/>
      <c r="DV25" s="63"/>
      <c r="DW25" s="63"/>
      <c r="DX25" s="63"/>
      <c r="DY25" s="64"/>
      <c r="DZ25" s="65" t="s">
        <v>23</v>
      </c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4"/>
      <c r="EL25" s="64"/>
      <c r="EM25" s="64"/>
      <c r="EN25" s="64"/>
      <c r="EO25" s="64"/>
      <c r="EP25" s="65" t="s">
        <v>23</v>
      </c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4"/>
      <c r="FB25" s="63">
        <f>SUM(FB13:FL23)</f>
        <v>0</v>
      </c>
      <c r="FC25" s="63"/>
      <c r="FD25" s="63"/>
      <c r="FE25" s="63"/>
      <c r="FF25" s="63"/>
      <c r="FG25" s="63"/>
      <c r="FH25" s="63"/>
      <c r="FI25" s="63"/>
      <c r="FJ25" s="63"/>
      <c r="FK25" s="63"/>
      <c r="FL25" s="63"/>
      <c r="FM25" s="64"/>
      <c r="FN25" s="65" t="s">
        <v>23</v>
      </c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6"/>
      <c r="FZ25" s="63">
        <f>SUM(FZ13:GJ23)</f>
        <v>0</v>
      </c>
      <c r="GA25" s="63"/>
      <c r="GB25" s="63"/>
      <c r="GC25" s="63"/>
      <c r="GD25" s="63"/>
      <c r="GE25" s="63"/>
      <c r="GF25" s="63"/>
      <c r="GG25" s="63"/>
      <c r="GH25" s="63"/>
      <c r="GI25" s="63"/>
      <c r="GJ25" s="63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</row>
    <row r="26" spans="1:230" ht="1.5" customHeight="1" x14ac:dyDescent="0.25">
      <c r="A26" s="20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20"/>
      <c r="BF26" s="20"/>
      <c r="BG26" s="20"/>
      <c r="BH26" s="20"/>
      <c r="BI26" s="20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6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</row>
    <row r="27" spans="1:230" x14ac:dyDescent="0.25">
      <c r="A27" s="20"/>
      <c r="B27" s="59" t="s">
        <v>210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20"/>
      <c r="BF27" s="20"/>
      <c r="BG27" s="20"/>
      <c r="BH27" s="20"/>
      <c r="BI27" s="20"/>
      <c r="BJ27" s="65" t="s">
        <v>23</v>
      </c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4"/>
      <c r="BV27" s="63" cm="1">
        <f t="array" ref="BV27">IF(laborincome+advanceinsurance&gt;=maxosig,0,IF(businessincome*(1-recognizedcosts)&gt;=advanceinsurance,MAX(0,MIN(businessincome*(1-recognizedcosts)-advanceinsurance,maxosig-laborincome-advanceinsurance)),0))</f>
        <v>0</v>
      </c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4"/>
      <c r="CH27" s="64"/>
      <c r="CI27" s="64"/>
      <c r="CJ27" s="64"/>
      <c r="CK27" s="64"/>
      <c r="CL27" s="65" t="s">
        <v>23</v>
      </c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4"/>
      <c r="CX27" s="63" cm="1">
        <f t="array" ref="CX27">IF(laborincome+advanceinsurance&gt;=maxosig,0,IF(businessincome-actexpenses&gt;=advanceinsurance,MAX(0,MIN(businessincome-actexpenses-advanceinsurance,maxosig-laborincome-advanceinsurance)),0))</f>
        <v>0</v>
      </c>
      <c r="CY27" s="63"/>
      <c r="CZ27" s="63"/>
      <c r="DA27" s="63"/>
      <c r="DB27" s="63"/>
      <c r="DC27" s="63"/>
      <c r="DD27" s="63"/>
      <c r="DE27" s="63"/>
      <c r="DF27" s="63"/>
      <c r="DG27" s="63"/>
      <c r="DH27" s="63"/>
      <c r="DI27" s="64"/>
      <c r="DJ27" s="64"/>
      <c r="DK27" s="64"/>
      <c r="DL27" s="64"/>
      <c r="DM27" s="64"/>
      <c r="DN27" s="65" t="s">
        <v>23</v>
      </c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4"/>
      <c r="DZ27" s="63"/>
      <c r="EA27" s="63"/>
      <c r="EB27" s="63"/>
      <c r="EC27" s="63"/>
      <c r="ED27" s="63"/>
      <c r="EE27" s="63"/>
      <c r="EF27" s="63"/>
      <c r="EG27" s="63"/>
      <c r="EH27" s="63"/>
      <c r="EI27" s="63"/>
      <c r="EJ27" s="63"/>
      <c r="EK27" s="64"/>
      <c r="EL27" s="64"/>
      <c r="EM27" s="64"/>
      <c r="EN27" s="64"/>
      <c r="EO27" s="64"/>
      <c r="EP27" s="65" t="s">
        <v>23</v>
      </c>
      <c r="EQ27" s="65"/>
      <c r="ER27" s="65"/>
      <c r="ES27" s="65"/>
      <c r="ET27" s="65"/>
      <c r="EU27" s="65"/>
      <c r="EV27" s="65"/>
      <c r="EW27" s="65"/>
      <c r="EX27" s="65"/>
      <c r="EY27" s="65"/>
      <c r="EZ27" s="65"/>
      <c r="FA27" s="64"/>
      <c r="FB27" s="65" t="s">
        <v>23</v>
      </c>
      <c r="FC27" s="65"/>
      <c r="FD27" s="65"/>
      <c r="FE27" s="65"/>
      <c r="FF27" s="65"/>
      <c r="FG27" s="65"/>
      <c r="FH27" s="65"/>
      <c r="FI27" s="65"/>
      <c r="FJ27" s="65"/>
      <c r="FK27" s="65"/>
      <c r="FL27" s="65"/>
      <c r="FM27" s="64"/>
      <c r="FN27" s="65" t="s">
        <v>23</v>
      </c>
      <c r="FO27" s="65"/>
      <c r="FP27" s="65"/>
      <c r="FQ27" s="65"/>
      <c r="FR27" s="65"/>
      <c r="FS27" s="65"/>
      <c r="FT27" s="65"/>
      <c r="FU27" s="65"/>
      <c r="FV27" s="65"/>
      <c r="FW27" s="65"/>
      <c r="FX27" s="65"/>
      <c r="FY27" s="67"/>
      <c r="FZ27" s="65" t="s">
        <v>23</v>
      </c>
      <c r="GA27" s="65"/>
      <c r="GB27" s="65"/>
      <c r="GC27" s="65"/>
      <c r="GD27" s="65"/>
      <c r="GE27" s="65"/>
      <c r="GF27" s="65"/>
      <c r="GG27" s="65"/>
      <c r="GH27" s="65"/>
      <c r="GI27" s="65"/>
      <c r="GJ27" s="65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</row>
    <row r="28" spans="1:230" ht="3.9" customHeight="1" x14ac:dyDescent="0.25">
      <c r="A28" s="20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20"/>
      <c r="BF28" s="20"/>
      <c r="BG28" s="20"/>
      <c r="BH28" s="20"/>
      <c r="BI28" s="20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7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</row>
    <row r="29" spans="1:230" x14ac:dyDescent="0.25">
      <c r="A29" s="20"/>
      <c r="B29" s="59" t="s">
        <v>30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20"/>
      <c r="BF29" s="20"/>
      <c r="BG29" s="20"/>
      <c r="BH29" s="20"/>
      <c r="BI29" s="20"/>
      <c r="BJ29" s="65" t="s">
        <v>23</v>
      </c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4"/>
      <c r="BV29" s="63">
        <f>IF(BV27=0,0,(SUM(BV13,BV17,BV21,BV23)*12))</f>
        <v>0</v>
      </c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4"/>
      <c r="CH29" s="64"/>
      <c r="CI29" s="64"/>
      <c r="CJ29" s="64"/>
      <c r="CK29" s="64"/>
      <c r="CL29" s="65" t="s">
        <v>23</v>
      </c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4"/>
      <c r="CX29" s="63">
        <f>IF(CX27=0,0,(SUM(CX13,CX17,CX21,CX23)*12))</f>
        <v>0</v>
      </c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4"/>
      <c r="DJ29" s="64"/>
      <c r="DK29" s="64"/>
      <c r="DL29" s="64"/>
      <c r="DM29" s="64"/>
      <c r="DN29" s="65" t="s">
        <v>23</v>
      </c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4"/>
      <c r="DZ29" s="63">
        <f>IF(DZ27=0,0,(SUM(DZ13,DZ17,DZ21,DZ23)*12))</f>
        <v>0</v>
      </c>
      <c r="EA29" s="63"/>
      <c r="EB29" s="63"/>
      <c r="EC29" s="63"/>
      <c r="ED29" s="63"/>
      <c r="EE29" s="63"/>
      <c r="EF29" s="63"/>
      <c r="EG29" s="63"/>
      <c r="EH29" s="63"/>
      <c r="EI29" s="63"/>
      <c r="EJ29" s="63"/>
      <c r="EK29" s="64"/>
      <c r="EL29" s="64"/>
      <c r="EM29" s="64"/>
      <c r="EN29" s="64"/>
      <c r="EO29" s="64"/>
      <c r="EP29" s="65" t="s">
        <v>23</v>
      </c>
      <c r="EQ29" s="65"/>
      <c r="ER29" s="65"/>
      <c r="ES29" s="65"/>
      <c r="ET29" s="65"/>
      <c r="EU29" s="65"/>
      <c r="EV29" s="65"/>
      <c r="EW29" s="65"/>
      <c r="EX29" s="65"/>
      <c r="EY29" s="65"/>
      <c r="EZ29" s="65"/>
      <c r="FA29" s="64"/>
      <c r="FB29" s="65" t="s">
        <v>23</v>
      </c>
      <c r="FC29" s="65"/>
      <c r="FD29" s="65"/>
      <c r="FE29" s="65"/>
      <c r="FF29" s="65"/>
      <c r="FG29" s="65"/>
      <c r="FH29" s="65"/>
      <c r="FI29" s="65"/>
      <c r="FJ29" s="65"/>
      <c r="FK29" s="65"/>
      <c r="FL29" s="65"/>
      <c r="FM29" s="64"/>
      <c r="FN29" s="65" t="s">
        <v>23</v>
      </c>
      <c r="FO29" s="65"/>
      <c r="FP29" s="65"/>
      <c r="FQ29" s="65"/>
      <c r="FR29" s="65"/>
      <c r="FS29" s="65"/>
      <c r="FT29" s="65"/>
      <c r="FU29" s="65"/>
      <c r="FV29" s="65"/>
      <c r="FW29" s="65"/>
      <c r="FX29" s="65"/>
      <c r="FY29" s="67"/>
      <c r="FZ29" s="65" t="s">
        <v>23</v>
      </c>
      <c r="GA29" s="65"/>
      <c r="GB29" s="65"/>
      <c r="GC29" s="65"/>
      <c r="GD29" s="65"/>
      <c r="GE29" s="65"/>
      <c r="GF29" s="65"/>
      <c r="GG29" s="65"/>
      <c r="GH29" s="65"/>
      <c r="GI29" s="65"/>
      <c r="GJ29" s="65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</row>
    <row r="30" spans="1:230" ht="3.9" customHeight="1" x14ac:dyDescent="0.25">
      <c r="A30" s="20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20"/>
      <c r="BF30" s="20"/>
      <c r="BG30" s="20"/>
      <c r="BH30" s="20"/>
      <c r="BI30" s="20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4"/>
      <c r="CA30" s="64"/>
      <c r="CB30" s="64"/>
      <c r="CC30" s="64"/>
      <c r="CD30" s="64"/>
      <c r="CE30" s="64"/>
      <c r="CF30" s="64"/>
      <c r="CG30" s="64"/>
      <c r="CH30" s="64"/>
      <c r="CI30" s="64"/>
      <c r="CJ30" s="64"/>
      <c r="CK30" s="64"/>
      <c r="CL30" s="64"/>
      <c r="CM30" s="64"/>
      <c r="CN30" s="64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4"/>
      <c r="DE30" s="64"/>
      <c r="DF30" s="64"/>
      <c r="DG30" s="64"/>
      <c r="DH30" s="64"/>
      <c r="DI30" s="64"/>
      <c r="DJ30" s="64"/>
      <c r="DK30" s="64"/>
      <c r="DL30" s="64"/>
      <c r="DM30" s="64"/>
      <c r="DN30" s="64"/>
      <c r="DO30" s="64"/>
      <c r="DP30" s="64"/>
      <c r="DQ30" s="64"/>
      <c r="DR30" s="64"/>
      <c r="DS30" s="64"/>
      <c r="DT30" s="64"/>
      <c r="DU30" s="64"/>
      <c r="DV30" s="64"/>
      <c r="DW30" s="64"/>
      <c r="DX30" s="64"/>
      <c r="DY30" s="64"/>
      <c r="DZ30" s="64"/>
      <c r="EA30" s="64"/>
      <c r="EB30" s="64"/>
      <c r="EC30" s="64"/>
      <c r="ED30" s="64"/>
      <c r="EE30" s="64"/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4"/>
      <c r="ET30" s="64"/>
      <c r="EU30" s="64"/>
      <c r="EV30" s="64"/>
      <c r="EW30" s="64"/>
      <c r="EX30" s="64"/>
      <c r="EY30" s="64"/>
      <c r="EZ30" s="64"/>
      <c r="FA30" s="64"/>
      <c r="FB30" s="64"/>
      <c r="FC30" s="64"/>
      <c r="FD30" s="64"/>
      <c r="FE30" s="64"/>
      <c r="FF30" s="64"/>
      <c r="FG30" s="64"/>
      <c r="FH30" s="64"/>
      <c r="FI30" s="64"/>
      <c r="FJ30" s="64"/>
      <c r="FK30" s="64"/>
      <c r="FL30" s="64"/>
      <c r="FM30" s="64"/>
      <c r="FN30" s="64"/>
      <c r="FO30" s="64"/>
      <c r="FP30" s="64"/>
      <c r="FQ30" s="64"/>
      <c r="FR30" s="64"/>
      <c r="FS30" s="64"/>
      <c r="FT30" s="64"/>
      <c r="FU30" s="64"/>
      <c r="FV30" s="64"/>
      <c r="FW30" s="64"/>
      <c r="FX30" s="64"/>
      <c r="FY30" s="67"/>
      <c r="FZ30" s="64"/>
      <c r="GA30" s="64"/>
      <c r="GB30" s="64"/>
      <c r="GC30" s="64"/>
      <c r="GD30" s="64"/>
      <c r="GE30" s="64"/>
      <c r="GF30" s="64"/>
      <c r="GG30" s="64"/>
      <c r="GH30" s="64"/>
      <c r="GI30" s="64"/>
      <c r="GJ30" s="64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</row>
    <row r="31" spans="1:230" x14ac:dyDescent="0.25">
      <c r="A31" s="20"/>
      <c r="B31" s="59" t="s">
        <v>31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20"/>
      <c r="BF31" s="20"/>
      <c r="BG31" s="20"/>
      <c r="BH31" s="20"/>
      <c r="BI31" s="20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4"/>
      <c r="BV31" s="63">
        <f>businessincome*12</f>
        <v>18000</v>
      </c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4"/>
      <c r="CH31" s="64"/>
      <c r="CI31" s="64"/>
      <c r="CJ31" s="64"/>
      <c r="CK31" s="64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4"/>
      <c r="CX31" s="63">
        <f>businessincome*12</f>
        <v>18000</v>
      </c>
      <c r="CY31" s="63"/>
      <c r="CZ31" s="63"/>
      <c r="DA31" s="63"/>
      <c r="DB31" s="63"/>
      <c r="DC31" s="63"/>
      <c r="DD31" s="63"/>
      <c r="DE31" s="63"/>
      <c r="DF31" s="63"/>
      <c r="DG31" s="63"/>
      <c r="DH31" s="63"/>
      <c r="DI31" s="64"/>
      <c r="DJ31" s="64"/>
      <c r="DK31" s="64"/>
      <c r="DL31" s="64"/>
      <c r="DM31" s="64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4"/>
      <c r="DZ31" s="63">
        <f>businessincome*12</f>
        <v>18000</v>
      </c>
      <c r="EA31" s="63"/>
      <c r="EB31" s="63"/>
      <c r="EC31" s="63"/>
      <c r="ED31" s="63"/>
      <c r="EE31" s="63"/>
      <c r="EF31" s="63"/>
      <c r="EG31" s="63"/>
      <c r="EH31" s="63"/>
      <c r="EI31" s="63"/>
      <c r="EJ31" s="63"/>
      <c r="EK31" s="64"/>
      <c r="EL31" s="64"/>
      <c r="EM31" s="64"/>
      <c r="EN31" s="64"/>
      <c r="EO31" s="64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4"/>
      <c r="FB31" s="63">
        <f>businessincome*12</f>
        <v>18000</v>
      </c>
      <c r="FC31" s="63"/>
      <c r="FD31" s="63"/>
      <c r="FE31" s="63"/>
      <c r="FF31" s="63"/>
      <c r="FG31" s="63"/>
      <c r="FH31" s="63"/>
      <c r="FI31" s="63"/>
      <c r="FJ31" s="63"/>
      <c r="FK31" s="63"/>
      <c r="FL31" s="63"/>
      <c r="FM31" s="64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7"/>
      <c r="FZ31" s="65" t="s">
        <v>23</v>
      </c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</row>
    <row r="32" spans="1:230" ht="1.5" customHeight="1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67"/>
      <c r="CO32" s="67"/>
      <c r="CP32" s="67"/>
      <c r="CQ32" s="67"/>
      <c r="CR32" s="67"/>
      <c r="CS32" s="67"/>
      <c r="CT32" s="67"/>
      <c r="CU32" s="67"/>
      <c r="CV32" s="67"/>
      <c r="CW32" s="67"/>
      <c r="CX32" s="67"/>
      <c r="CY32" s="67"/>
      <c r="CZ32" s="67"/>
      <c r="DA32" s="67"/>
      <c r="DB32" s="67"/>
      <c r="DC32" s="67"/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U32" s="67"/>
      <c r="DV32" s="67"/>
      <c r="DW32" s="67"/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7"/>
      <c r="EQ32" s="67"/>
      <c r="ER32" s="67"/>
      <c r="ES32" s="67"/>
      <c r="ET32" s="67"/>
      <c r="EU32" s="67"/>
      <c r="EV32" s="67"/>
      <c r="EW32" s="67"/>
      <c r="EX32" s="67"/>
      <c r="EY32" s="67"/>
      <c r="EZ32" s="67"/>
      <c r="FA32" s="67"/>
      <c r="FB32" s="67"/>
      <c r="FC32" s="67"/>
      <c r="FD32" s="67"/>
      <c r="FE32" s="6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67"/>
      <c r="FQ32" s="67"/>
      <c r="FR32" s="67"/>
      <c r="FS32" s="67"/>
      <c r="FT32" s="67"/>
      <c r="FU32" s="67"/>
      <c r="FV32" s="67"/>
      <c r="FW32" s="67"/>
      <c r="FX32" s="67"/>
      <c r="FY32" s="67"/>
      <c r="FZ32" s="67"/>
      <c r="GA32" s="67"/>
      <c r="GB32" s="67"/>
      <c r="GC32" s="67"/>
      <c r="GD32" s="67"/>
      <c r="GE32" s="67"/>
      <c r="GF32" s="67"/>
      <c r="GG32" s="67"/>
      <c r="GH32" s="67"/>
      <c r="GI32" s="67"/>
      <c r="GJ32" s="67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</row>
    <row r="33" spans="1:230" x14ac:dyDescent="0.25">
      <c r="A33" s="20"/>
      <c r="B33" s="59" t="s">
        <v>32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20"/>
      <c r="BF33" s="20"/>
      <c r="BG33" s="20"/>
      <c r="BH33" s="20"/>
      <c r="BI33" s="20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4"/>
      <c r="BV33" s="63">
        <f>actexpenses*12</f>
        <v>14400</v>
      </c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4"/>
      <c r="CH33" s="64"/>
      <c r="CI33" s="64"/>
      <c r="CJ33" s="64"/>
      <c r="CK33" s="64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4"/>
      <c r="CX33" s="63">
        <f>actexpenses*12</f>
        <v>14400</v>
      </c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4"/>
      <c r="DJ33" s="64"/>
      <c r="DK33" s="64"/>
      <c r="DL33" s="64"/>
      <c r="DM33" s="64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4"/>
      <c r="DZ33" s="63">
        <f>actexpenses*12+IF(EA10=TRUE,advanceinsurance*12,0)</f>
        <v>14400</v>
      </c>
      <c r="EA33" s="63"/>
      <c r="EB33" s="63"/>
      <c r="EC33" s="63"/>
      <c r="ED33" s="63"/>
      <c r="EE33" s="63"/>
      <c r="EF33" s="63"/>
      <c r="EG33" s="63"/>
      <c r="EH33" s="63"/>
      <c r="EI33" s="63"/>
      <c r="EJ33" s="63"/>
      <c r="EK33" s="64"/>
      <c r="EL33" s="64"/>
      <c r="EM33" s="64"/>
      <c r="EN33" s="64"/>
      <c r="EO33" s="64"/>
      <c r="EP33" s="65"/>
      <c r="EQ33" s="65"/>
      <c r="ER33" s="65"/>
      <c r="ES33" s="65"/>
      <c r="ET33" s="65"/>
      <c r="EU33" s="65"/>
      <c r="EV33" s="65"/>
      <c r="EW33" s="65"/>
      <c r="EX33" s="65"/>
      <c r="EY33" s="65"/>
      <c r="EZ33" s="65"/>
      <c r="FA33" s="64"/>
      <c r="FB33" s="63">
        <f>actexpenses*12+SalaryDUK*12+FB25*12</f>
        <v>22800</v>
      </c>
      <c r="FC33" s="63"/>
      <c r="FD33" s="63"/>
      <c r="FE33" s="63"/>
      <c r="FF33" s="63"/>
      <c r="FG33" s="63"/>
      <c r="FH33" s="63"/>
      <c r="FI33" s="63"/>
      <c r="FJ33" s="63"/>
      <c r="FK33" s="63"/>
      <c r="FL33" s="63"/>
      <c r="FM33" s="64"/>
      <c r="FN33" s="65"/>
      <c r="FO33" s="65"/>
      <c r="FP33" s="65"/>
      <c r="FQ33" s="65"/>
      <c r="FR33" s="65"/>
      <c r="FS33" s="65"/>
      <c r="FT33" s="65"/>
      <c r="FU33" s="65"/>
      <c r="FV33" s="65"/>
      <c r="FW33" s="65"/>
      <c r="FX33" s="65"/>
      <c r="FY33" s="67"/>
      <c r="FZ33" s="65" t="s">
        <v>23</v>
      </c>
      <c r="GA33" s="65"/>
      <c r="GB33" s="65"/>
      <c r="GC33" s="65"/>
      <c r="GD33" s="65"/>
      <c r="GE33" s="65"/>
      <c r="GF33" s="65"/>
      <c r="GG33" s="65"/>
      <c r="GH33" s="65"/>
      <c r="GI33" s="65"/>
      <c r="GJ33" s="65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</row>
    <row r="34" spans="1:230" ht="1.5" customHeight="1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7"/>
      <c r="BW34" s="67"/>
      <c r="BX34" s="67"/>
      <c r="BY34" s="67"/>
      <c r="BZ34" s="67"/>
      <c r="CA34" s="67"/>
      <c r="CB34" s="67"/>
      <c r="CC34" s="67"/>
      <c r="CD34" s="67"/>
      <c r="CE34" s="67"/>
      <c r="CF34" s="67"/>
      <c r="CG34" s="67"/>
      <c r="CH34" s="67"/>
      <c r="CI34" s="67"/>
      <c r="CJ34" s="67"/>
      <c r="CK34" s="67"/>
      <c r="CL34" s="67"/>
      <c r="CM34" s="67"/>
      <c r="CN34" s="67"/>
      <c r="CO34" s="67"/>
      <c r="CP34" s="67"/>
      <c r="CQ34" s="67"/>
      <c r="CR34" s="67"/>
      <c r="CS34" s="67"/>
      <c r="CT34" s="67"/>
      <c r="CU34" s="67"/>
      <c r="CV34" s="67"/>
      <c r="CW34" s="67"/>
      <c r="CX34" s="67"/>
      <c r="CY34" s="67"/>
      <c r="CZ34" s="67"/>
      <c r="DA34" s="67"/>
      <c r="DB34" s="67"/>
      <c r="DC34" s="67"/>
      <c r="DD34" s="67"/>
      <c r="DE34" s="67"/>
      <c r="DF34" s="67"/>
      <c r="DG34" s="67"/>
      <c r="DH34" s="67"/>
      <c r="DI34" s="67"/>
      <c r="DJ34" s="67"/>
      <c r="DK34" s="67"/>
      <c r="DL34" s="67"/>
      <c r="DM34" s="67"/>
      <c r="DN34" s="67"/>
      <c r="DO34" s="67"/>
      <c r="DP34" s="67"/>
      <c r="DQ34" s="67"/>
      <c r="DR34" s="67"/>
      <c r="DS34" s="67"/>
      <c r="DT34" s="67"/>
      <c r="DU34" s="67"/>
      <c r="DV34" s="67"/>
      <c r="DW34" s="67"/>
      <c r="DX34" s="67"/>
      <c r="DY34" s="67"/>
      <c r="DZ34" s="67"/>
      <c r="EA34" s="67"/>
      <c r="EB34" s="67"/>
      <c r="EC34" s="67"/>
      <c r="ED34" s="67"/>
      <c r="EE34" s="67"/>
      <c r="EF34" s="67"/>
      <c r="EG34" s="67"/>
      <c r="EH34" s="67"/>
      <c r="EI34" s="67"/>
      <c r="EJ34" s="67"/>
      <c r="EK34" s="67"/>
      <c r="EL34" s="67"/>
      <c r="EM34" s="67"/>
      <c r="EN34" s="67"/>
      <c r="EO34" s="67"/>
      <c r="EP34" s="67"/>
      <c r="EQ34" s="67"/>
      <c r="ER34" s="67"/>
      <c r="ES34" s="67"/>
      <c r="ET34" s="67"/>
      <c r="EU34" s="67"/>
      <c r="EV34" s="67"/>
      <c r="EW34" s="67"/>
      <c r="EX34" s="67"/>
      <c r="EY34" s="67"/>
      <c r="EZ34" s="67"/>
      <c r="FA34" s="67"/>
      <c r="FB34" s="67"/>
      <c r="FC34" s="67"/>
      <c r="FD34" s="67"/>
      <c r="FE34" s="67"/>
      <c r="FF34" s="67"/>
      <c r="FG34" s="67"/>
      <c r="FH34" s="67"/>
      <c r="FI34" s="67"/>
      <c r="FJ34" s="67"/>
      <c r="FK34" s="67"/>
      <c r="FL34" s="67"/>
      <c r="FM34" s="67"/>
      <c r="FN34" s="67"/>
      <c r="FO34" s="67"/>
      <c r="FP34" s="67"/>
      <c r="FQ34" s="67"/>
      <c r="FR34" s="67"/>
      <c r="FS34" s="67"/>
      <c r="FT34" s="67"/>
      <c r="FU34" s="67"/>
      <c r="FV34" s="67"/>
      <c r="FW34" s="67"/>
      <c r="FX34" s="67"/>
      <c r="FY34" s="67"/>
      <c r="FZ34" s="67"/>
      <c r="GA34" s="67"/>
      <c r="GB34" s="67"/>
      <c r="GC34" s="67"/>
      <c r="GD34" s="67"/>
      <c r="GE34" s="67"/>
      <c r="GF34" s="67"/>
      <c r="GG34" s="67"/>
      <c r="GH34" s="67"/>
      <c r="GI34" s="67"/>
      <c r="GJ34" s="67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</row>
    <row r="35" spans="1:230" x14ac:dyDescent="0.25">
      <c r="A35" s="20"/>
      <c r="B35" s="59" t="s">
        <v>33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20"/>
      <c r="BF35" s="20"/>
      <c r="BG35" s="20"/>
      <c r="BH35" s="20"/>
      <c r="BI35" s="20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4"/>
      <c r="BV35" s="63">
        <f>+BV31-BV33</f>
        <v>3600</v>
      </c>
      <c r="BW35" s="63"/>
      <c r="BX35" s="63"/>
      <c r="BY35" s="63"/>
      <c r="BZ35" s="63"/>
      <c r="CA35" s="63"/>
      <c r="CB35" s="63"/>
      <c r="CC35" s="63"/>
      <c r="CD35" s="63"/>
      <c r="CE35" s="63"/>
      <c r="CF35" s="63"/>
      <c r="CG35" s="64"/>
      <c r="CH35" s="64"/>
      <c r="CI35" s="64"/>
      <c r="CJ35" s="64"/>
      <c r="CK35" s="64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4"/>
      <c r="CX35" s="63">
        <f>+CX31-CX33</f>
        <v>3600</v>
      </c>
      <c r="CY35" s="63"/>
      <c r="CZ35" s="63"/>
      <c r="DA35" s="63"/>
      <c r="DB35" s="63"/>
      <c r="DC35" s="63"/>
      <c r="DD35" s="63"/>
      <c r="DE35" s="63"/>
      <c r="DF35" s="63"/>
      <c r="DG35" s="63"/>
      <c r="DH35" s="63"/>
      <c r="DI35" s="64"/>
      <c r="DJ35" s="64"/>
      <c r="DK35" s="64"/>
      <c r="DL35" s="64"/>
      <c r="DM35" s="64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4"/>
      <c r="DZ35" s="63">
        <f>+DZ31-DZ33</f>
        <v>3600</v>
      </c>
      <c r="EA35" s="63"/>
      <c r="EB35" s="63"/>
      <c r="EC35" s="63"/>
      <c r="ED35" s="63"/>
      <c r="EE35" s="63"/>
      <c r="EF35" s="63"/>
      <c r="EG35" s="63"/>
      <c r="EH35" s="63"/>
      <c r="EI35" s="63"/>
      <c r="EJ35" s="63"/>
      <c r="EK35" s="64"/>
      <c r="EL35" s="64"/>
      <c r="EM35" s="64"/>
      <c r="EN35" s="64"/>
      <c r="EO35" s="64"/>
      <c r="EP35" s="65"/>
      <c r="EQ35" s="65"/>
      <c r="ER35" s="65"/>
      <c r="ES35" s="65"/>
      <c r="ET35" s="65"/>
      <c r="EU35" s="65"/>
      <c r="EV35" s="65"/>
      <c r="EW35" s="65"/>
      <c r="EX35" s="65"/>
      <c r="EY35" s="65"/>
      <c r="EZ35" s="65"/>
      <c r="FA35" s="64"/>
      <c r="FB35" s="63">
        <f>+FB31-FB33</f>
        <v>-4800</v>
      </c>
      <c r="FC35" s="63"/>
      <c r="FD35" s="63"/>
      <c r="FE35" s="63"/>
      <c r="FF35" s="63"/>
      <c r="FG35" s="63"/>
      <c r="FH35" s="63"/>
      <c r="FI35" s="63"/>
      <c r="FJ35" s="63"/>
      <c r="FK35" s="63"/>
      <c r="FL35" s="63"/>
      <c r="FM35" s="64"/>
      <c r="FN35" s="65"/>
      <c r="FO35" s="65"/>
      <c r="FP35" s="65"/>
      <c r="FQ35" s="65"/>
      <c r="FR35" s="65"/>
      <c r="FS35" s="65"/>
      <c r="FT35" s="65"/>
      <c r="FU35" s="65"/>
      <c r="FV35" s="65"/>
      <c r="FW35" s="65"/>
      <c r="FX35" s="65"/>
      <c r="FY35" s="67"/>
      <c r="FZ35" s="65" t="s">
        <v>23</v>
      </c>
      <c r="GA35" s="65"/>
      <c r="GB35" s="65"/>
      <c r="GC35" s="65"/>
      <c r="GD35" s="65"/>
      <c r="GE35" s="65"/>
      <c r="GF35" s="65"/>
      <c r="GG35" s="65"/>
      <c r="GH35" s="65"/>
      <c r="GI35" s="65"/>
      <c r="GJ35" s="65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</row>
    <row r="36" spans="1:230" ht="1.5" customHeight="1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  <c r="CK36" s="67"/>
      <c r="CL36" s="67"/>
      <c r="CM36" s="67"/>
      <c r="CN36" s="67"/>
      <c r="CO36" s="67"/>
      <c r="CP36" s="67"/>
      <c r="CQ36" s="67"/>
      <c r="CR36" s="67"/>
      <c r="CS36" s="67"/>
      <c r="CT36" s="67"/>
      <c r="CU36" s="67"/>
      <c r="CV36" s="67"/>
      <c r="CW36" s="67"/>
      <c r="CX36" s="67"/>
      <c r="CY36" s="67"/>
      <c r="CZ36" s="67"/>
      <c r="DA36" s="67"/>
      <c r="DB36" s="67"/>
      <c r="DC36" s="67"/>
      <c r="DD36" s="67"/>
      <c r="DE36" s="67"/>
      <c r="DF36" s="67"/>
      <c r="DG36" s="67"/>
      <c r="DH36" s="67"/>
      <c r="DI36" s="67"/>
      <c r="DJ36" s="67"/>
      <c r="DK36" s="67"/>
      <c r="DL36" s="67"/>
      <c r="DM36" s="67"/>
      <c r="DN36" s="67"/>
      <c r="DO36" s="67"/>
      <c r="DP36" s="67"/>
      <c r="DQ36" s="67"/>
      <c r="DR36" s="67"/>
      <c r="DS36" s="67"/>
      <c r="DT36" s="67"/>
      <c r="DU36" s="67"/>
      <c r="DV36" s="67"/>
      <c r="DW36" s="67"/>
      <c r="DX36" s="67"/>
      <c r="DY36" s="67"/>
      <c r="DZ36" s="67"/>
      <c r="EA36" s="67"/>
      <c r="EB36" s="67"/>
      <c r="EC36" s="67"/>
      <c r="ED36" s="67"/>
      <c r="EE36" s="67"/>
      <c r="EF36" s="67"/>
      <c r="EG36" s="67"/>
      <c r="EH36" s="67"/>
      <c r="EI36" s="67"/>
      <c r="EJ36" s="67"/>
      <c r="EK36" s="67"/>
      <c r="EL36" s="67"/>
      <c r="EM36" s="67"/>
      <c r="EN36" s="67"/>
      <c r="EO36" s="67"/>
      <c r="EP36" s="67"/>
      <c r="EQ36" s="67"/>
      <c r="ER36" s="67"/>
      <c r="ES36" s="67"/>
      <c r="ET36" s="67"/>
      <c r="EU36" s="67"/>
      <c r="EV36" s="67"/>
      <c r="EW36" s="67"/>
      <c r="EX36" s="67"/>
      <c r="EY36" s="67"/>
      <c r="EZ36" s="67"/>
      <c r="FA36" s="67"/>
      <c r="FB36" s="67"/>
      <c r="FC36" s="67"/>
      <c r="FD36" s="67"/>
      <c r="FE36" s="67"/>
      <c r="FF36" s="67"/>
      <c r="FG36" s="67"/>
      <c r="FH36" s="67"/>
      <c r="FI36" s="67"/>
      <c r="FJ36" s="67"/>
      <c r="FK36" s="67"/>
      <c r="FL36" s="67"/>
      <c r="FM36" s="67"/>
      <c r="FN36" s="67"/>
      <c r="FO36" s="67"/>
      <c r="FP36" s="67"/>
      <c r="FQ36" s="67"/>
      <c r="FR36" s="67"/>
      <c r="FS36" s="67"/>
      <c r="FT36" s="67"/>
      <c r="FU36" s="67"/>
      <c r="FV36" s="67"/>
      <c r="FW36" s="67"/>
      <c r="FX36" s="67"/>
      <c r="FY36" s="67"/>
      <c r="FZ36" s="67"/>
      <c r="GA36" s="67"/>
      <c r="GB36" s="67"/>
      <c r="GC36" s="67"/>
      <c r="GD36" s="67"/>
      <c r="GE36" s="67"/>
      <c r="GF36" s="67"/>
      <c r="GG36" s="67"/>
      <c r="GH36" s="67"/>
      <c r="GI36" s="67"/>
      <c r="GJ36" s="67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</row>
    <row r="37" spans="1:230" x14ac:dyDescent="0.25">
      <c r="A37" s="20"/>
      <c r="B37" s="59" t="s">
        <v>34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20"/>
      <c r="BF37" s="20"/>
      <c r="BG37" s="20"/>
      <c r="BH37" s="20"/>
      <c r="BI37" s="20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4"/>
      <c r="BV37" s="63">
        <f>recognizedcosts*BV31+(BJ25*12+BV29)</f>
        <v>4500</v>
      </c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4"/>
      <c r="CH37" s="64"/>
      <c r="CI37" s="64"/>
      <c r="CJ37" s="64"/>
      <c r="CK37" s="64"/>
      <c r="CL37" s="68"/>
      <c r="CM37" s="68"/>
      <c r="CN37" s="68"/>
      <c r="CO37" s="68"/>
      <c r="CP37" s="68"/>
      <c r="CQ37" s="68"/>
      <c r="CR37" s="68"/>
      <c r="CS37" s="68"/>
      <c r="CT37" s="68"/>
      <c r="CU37" s="68"/>
      <c r="CV37" s="68"/>
      <c r="CW37" s="64"/>
      <c r="CX37" s="63">
        <f>+CX33+CL25*12+CX29</f>
        <v>14400</v>
      </c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4"/>
      <c r="DJ37" s="64"/>
      <c r="DK37" s="64"/>
      <c r="DL37" s="64"/>
      <c r="DM37" s="64"/>
      <c r="DN37" s="68"/>
      <c r="DO37" s="68"/>
      <c r="DP37" s="68"/>
      <c r="DQ37" s="68"/>
      <c r="DR37" s="68"/>
      <c r="DS37" s="68"/>
      <c r="DT37" s="68"/>
      <c r="DU37" s="68"/>
      <c r="DV37" s="68"/>
      <c r="DW37" s="68"/>
      <c r="DX37" s="68"/>
      <c r="DY37" s="64"/>
      <c r="DZ37" s="63">
        <f>DZ33</f>
        <v>14400</v>
      </c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4"/>
      <c r="EL37" s="64"/>
      <c r="EM37" s="64"/>
      <c r="EN37" s="64"/>
      <c r="EO37" s="64"/>
      <c r="EP37" s="65"/>
      <c r="EQ37" s="65"/>
      <c r="ER37" s="65"/>
      <c r="ES37" s="65"/>
      <c r="ET37" s="65"/>
      <c r="EU37" s="65"/>
      <c r="EV37" s="65"/>
      <c r="EW37" s="65"/>
      <c r="EX37" s="65"/>
      <c r="EY37" s="65"/>
      <c r="EZ37" s="65"/>
      <c r="FA37" s="64"/>
      <c r="FB37" s="63">
        <f>+FB33</f>
        <v>22800</v>
      </c>
      <c r="FC37" s="63"/>
      <c r="FD37" s="63"/>
      <c r="FE37" s="63"/>
      <c r="FF37" s="63"/>
      <c r="FG37" s="63"/>
      <c r="FH37" s="63"/>
      <c r="FI37" s="63"/>
      <c r="FJ37" s="63"/>
      <c r="FK37" s="63"/>
      <c r="FL37" s="63"/>
      <c r="FM37" s="64"/>
      <c r="FN37" s="65"/>
      <c r="FO37" s="65"/>
      <c r="FP37" s="65"/>
      <c r="FQ37" s="65"/>
      <c r="FR37" s="65"/>
      <c r="FS37" s="65"/>
      <c r="FT37" s="65"/>
      <c r="FU37" s="65"/>
      <c r="FV37" s="65"/>
      <c r="FW37" s="65"/>
      <c r="FX37" s="65"/>
      <c r="FY37" s="67"/>
      <c r="FZ37" s="65" t="s">
        <v>23</v>
      </c>
      <c r="GA37" s="65"/>
      <c r="GB37" s="65"/>
      <c r="GC37" s="65"/>
      <c r="GD37" s="65"/>
      <c r="GE37" s="65"/>
      <c r="GF37" s="65"/>
      <c r="GG37" s="65"/>
      <c r="GH37" s="65"/>
      <c r="GI37" s="65"/>
      <c r="GJ37" s="65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</row>
    <row r="38" spans="1:230" ht="1.5" customHeight="1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7"/>
      <c r="CJ38" s="67"/>
      <c r="CK38" s="67"/>
      <c r="CL38" s="67"/>
      <c r="CM38" s="67"/>
      <c r="CN38" s="67"/>
      <c r="CO38" s="67"/>
      <c r="CP38" s="67"/>
      <c r="CQ38" s="67"/>
      <c r="CR38" s="67"/>
      <c r="CS38" s="67"/>
      <c r="CT38" s="67"/>
      <c r="CU38" s="67"/>
      <c r="CV38" s="67"/>
      <c r="CW38" s="67"/>
      <c r="CX38" s="67"/>
      <c r="CY38" s="67"/>
      <c r="CZ38" s="67"/>
      <c r="DA38" s="67"/>
      <c r="DB38" s="67"/>
      <c r="DC38" s="67"/>
      <c r="DD38" s="67"/>
      <c r="DE38" s="67"/>
      <c r="DF38" s="67"/>
      <c r="DG38" s="67"/>
      <c r="DH38" s="67"/>
      <c r="DI38" s="67"/>
      <c r="DJ38" s="67"/>
      <c r="DK38" s="67"/>
      <c r="DL38" s="67"/>
      <c r="DM38" s="67"/>
      <c r="DN38" s="67"/>
      <c r="DO38" s="67"/>
      <c r="DP38" s="67"/>
      <c r="DQ38" s="67"/>
      <c r="DR38" s="67"/>
      <c r="DS38" s="67"/>
      <c r="DT38" s="67"/>
      <c r="DU38" s="67"/>
      <c r="DV38" s="67"/>
      <c r="DW38" s="67"/>
      <c r="DX38" s="67"/>
      <c r="DY38" s="67"/>
      <c r="DZ38" s="67"/>
      <c r="EA38" s="67"/>
      <c r="EB38" s="67"/>
      <c r="EC38" s="67"/>
      <c r="ED38" s="67"/>
      <c r="EE38" s="67"/>
      <c r="EF38" s="67"/>
      <c r="EG38" s="67"/>
      <c r="EH38" s="67"/>
      <c r="EI38" s="67"/>
      <c r="EJ38" s="67"/>
      <c r="EK38" s="67"/>
      <c r="EL38" s="67"/>
      <c r="EM38" s="67"/>
      <c r="EN38" s="67"/>
      <c r="EO38" s="67"/>
      <c r="EP38" s="67"/>
      <c r="EQ38" s="67"/>
      <c r="ER38" s="67"/>
      <c r="ES38" s="67"/>
      <c r="ET38" s="67"/>
      <c r="EU38" s="67"/>
      <c r="EV38" s="67"/>
      <c r="EW38" s="67"/>
      <c r="EX38" s="67"/>
      <c r="EY38" s="67"/>
      <c r="EZ38" s="67"/>
      <c r="FA38" s="67"/>
      <c r="FB38" s="67"/>
      <c r="FC38" s="67"/>
      <c r="FD38" s="67"/>
      <c r="FE38" s="67"/>
      <c r="FF38" s="67"/>
      <c r="FG38" s="67"/>
      <c r="FH38" s="67"/>
      <c r="FI38" s="67"/>
      <c r="FJ38" s="67"/>
      <c r="FK38" s="67"/>
      <c r="FL38" s="67"/>
      <c r="FM38" s="67"/>
      <c r="FN38" s="67"/>
      <c r="FO38" s="67"/>
      <c r="FP38" s="67"/>
      <c r="FQ38" s="67"/>
      <c r="FR38" s="67"/>
      <c r="FS38" s="67"/>
      <c r="FT38" s="67"/>
      <c r="FU38" s="67"/>
      <c r="FV38" s="67"/>
      <c r="FW38" s="67"/>
      <c r="FX38" s="67"/>
      <c r="FY38" s="67"/>
      <c r="FZ38" s="67"/>
      <c r="GA38" s="67"/>
      <c r="GB38" s="67"/>
      <c r="GC38" s="67"/>
      <c r="GD38" s="67"/>
      <c r="GE38" s="67"/>
      <c r="GF38" s="67"/>
      <c r="GG38" s="67"/>
      <c r="GH38" s="67"/>
      <c r="GI38" s="67"/>
      <c r="GJ38" s="67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</row>
    <row r="39" spans="1:230" x14ac:dyDescent="0.25">
      <c r="A39" s="20"/>
      <c r="B39" s="59" t="s">
        <v>35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20"/>
      <c r="BF39" s="20"/>
      <c r="BG39" s="20"/>
      <c r="BH39" s="20"/>
      <c r="BI39" s="20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4"/>
      <c r="BV39" s="63">
        <f>BV31*(1-recognizedcosts)-BJ25*12-BV29</f>
        <v>13500</v>
      </c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4"/>
      <c r="CH39" s="64"/>
      <c r="CI39" s="64"/>
      <c r="CJ39" s="64"/>
      <c r="CK39" s="64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4"/>
      <c r="CX39" s="63">
        <f>+CX31-CX37</f>
        <v>3600</v>
      </c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4"/>
      <c r="DJ39" s="64"/>
      <c r="DK39" s="64"/>
      <c r="DL39" s="64"/>
      <c r="DM39" s="64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DX39" s="68"/>
      <c r="DY39" s="64"/>
      <c r="DZ39" s="63">
        <f>+DZ31-DZ37</f>
        <v>3600</v>
      </c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4"/>
      <c r="EL39" s="64"/>
      <c r="EM39" s="64"/>
      <c r="EN39" s="64"/>
      <c r="EO39" s="64"/>
      <c r="EP39" s="65"/>
      <c r="EQ39" s="65"/>
      <c r="ER39" s="65"/>
      <c r="ES39" s="65"/>
      <c r="ET39" s="65"/>
      <c r="EU39" s="65"/>
      <c r="EV39" s="65"/>
      <c r="EW39" s="65"/>
      <c r="EX39" s="65"/>
      <c r="EY39" s="65"/>
      <c r="EZ39" s="65"/>
      <c r="FA39" s="64"/>
      <c r="FB39" s="63">
        <f>+FB31-FB37</f>
        <v>-4800</v>
      </c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4"/>
      <c r="FN39" s="65"/>
      <c r="FO39" s="65"/>
      <c r="FP39" s="65"/>
      <c r="FQ39" s="65"/>
      <c r="FR39" s="65"/>
      <c r="FS39" s="65"/>
      <c r="FT39" s="65"/>
      <c r="FU39" s="65"/>
      <c r="FV39" s="65"/>
      <c r="FW39" s="65"/>
      <c r="FX39" s="65"/>
      <c r="FY39" s="67"/>
      <c r="FZ39" s="65" t="s">
        <v>23</v>
      </c>
      <c r="GA39" s="65"/>
      <c r="GB39" s="65"/>
      <c r="GC39" s="65"/>
      <c r="GD39" s="65"/>
      <c r="GE39" s="65"/>
      <c r="GF39" s="65"/>
      <c r="GG39" s="65"/>
      <c r="GH39" s="65"/>
      <c r="GI39" s="65"/>
      <c r="GJ39" s="65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</row>
    <row r="40" spans="1:230" ht="1.5" customHeight="1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  <c r="CM40" s="67"/>
      <c r="CN40" s="67"/>
      <c r="CO40" s="67"/>
      <c r="CP40" s="67"/>
      <c r="CQ40" s="67"/>
      <c r="CR40" s="67"/>
      <c r="CS40" s="67"/>
      <c r="CT40" s="67"/>
      <c r="CU40" s="67"/>
      <c r="CV40" s="67"/>
      <c r="CW40" s="67"/>
      <c r="CX40" s="67"/>
      <c r="CY40" s="67"/>
      <c r="CZ40" s="67"/>
      <c r="DA40" s="67"/>
      <c r="DB40" s="67"/>
      <c r="DC40" s="67"/>
      <c r="DD40" s="67"/>
      <c r="DE40" s="67"/>
      <c r="DF40" s="67"/>
      <c r="DG40" s="67"/>
      <c r="DH40" s="67"/>
      <c r="DI40" s="67"/>
      <c r="DJ40" s="67"/>
      <c r="DK40" s="67"/>
      <c r="DL40" s="67"/>
      <c r="DM40" s="67"/>
      <c r="DN40" s="67"/>
      <c r="DO40" s="67"/>
      <c r="DP40" s="67"/>
      <c r="DQ40" s="67"/>
      <c r="DR40" s="67"/>
      <c r="DS40" s="67"/>
      <c r="DT40" s="67"/>
      <c r="DU40" s="67"/>
      <c r="DV40" s="67"/>
      <c r="DW40" s="67"/>
      <c r="DX40" s="67"/>
      <c r="DY40" s="67"/>
      <c r="DZ40" s="67"/>
      <c r="EA40" s="67"/>
      <c r="EB40" s="67"/>
      <c r="EC40" s="67"/>
      <c r="ED40" s="67"/>
      <c r="EE40" s="67"/>
      <c r="EF40" s="67"/>
      <c r="EG40" s="67"/>
      <c r="EH40" s="67"/>
      <c r="EI40" s="67"/>
      <c r="EJ40" s="67"/>
      <c r="EK40" s="67"/>
      <c r="EL40" s="67"/>
      <c r="EM40" s="67"/>
      <c r="EN40" s="67"/>
      <c r="EO40" s="67"/>
      <c r="EP40" s="67"/>
      <c r="EQ40" s="67"/>
      <c r="ER40" s="67"/>
      <c r="ES40" s="67"/>
      <c r="ET40" s="67"/>
      <c r="EU40" s="67"/>
      <c r="EV40" s="67"/>
      <c r="EW40" s="67"/>
      <c r="EX40" s="67"/>
      <c r="EY40" s="67"/>
      <c r="EZ40" s="67"/>
      <c r="FA40" s="67"/>
      <c r="FB40" s="67"/>
      <c r="FC40" s="67"/>
      <c r="FD40" s="67"/>
      <c r="FE40" s="67"/>
      <c r="FF40" s="67"/>
      <c r="FG40" s="67"/>
      <c r="FH40" s="67"/>
      <c r="FI40" s="67"/>
      <c r="FJ40" s="67"/>
      <c r="FK40" s="67"/>
      <c r="FL40" s="67"/>
      <c r="FM40" s="67"/>
      <c r="FN40" s="67"/>
      <c r="FO40" s="67"/>
      <c r="FP40" s="67"/>
      <c r="FQ40" s="67"/>
      <c r="FR40" s="67"/>
      <c r="FS40" s="67"/>
      <c r="FT40" s="67"/>
      <c r="FU40" s="67"/>
      <c r="FV40" s="67"/>
      <c r="FW40" s="67"/>
      <c r="FX40" s="67"/>
      <c r="FY40" s="67"/>
      <c r="FZ40" s="67"/>
      <c r="GA40" s="67"/>
      <c r="GB40" s="67"/>
      <c r="GC40" s="67"/>
      <c r="GD40" s="67"/>
      <c r="GE40" s="67"/>
      <c r="GF40" s="67"/>
      <c r="GG40" s="67"/>
      <c r="GH40" s="67"/>
      <c r="GI40" s="67"/>
      <c r="GJ40" s="67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</row>
    <row r="41" spans="1:230" x14ac:dyDescent="0.25">
      <c r="A41" s="20"/>
      <c r="B41" s="59" t="s">
        <v>36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20"/>
      <c r="BF41" s="20"/>
      <c r="BG41" s="20"/>
      <c r="BH41" s="20"/>
      <c r="BI41" s="20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4"/>
      <c r="BV41" s="63">
        <f>MAX(0,PIT*BV39)</f>
        <v>1350</v>
      </c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4"/>
      <c r="CH41" s="64"/>
      <c r="CI41" s="64"/>
      <c r="CJ41" s="64"/>
      <c r="CK41" s="64"/>
      <c r="CL41" s="68"/>
      <c r="CM41" s="68"/>
      <c r="CN41" s="68"/>
      <c r="CO41" s="68"/>
      <c r="CP41" s="68"/>
      <c r="CQ41" s="68"/>
      <c r="CR41" s="68"/>
      <c r="CS41" s="68"/>
      <c r="CT41" s="68"/>
      <c r="CU41" s="68"/>
      <c r="CV41" s="68"/>
      <c r="CW41" s="64"/>
      <c r="CX41" s="63">
        <f>MAX(0,taxET*CX39)</f>
        <v>540</v>
      </c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4"/>
      <c r="DJ41" s="64"/>
      <c r="DK41" s="64"/>
      <c r="DL41" s="64"/>
      <c r="DM41" s="64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DX41" s="68"/>
      <c r="DY41" s="64"/>
      <c r="DZ41" s="63">
        <f>IF(EA10=TRUE,MAX(0,IF(businessincome-actexpenses&lt;(-DN25+advanceinsurance),(businessincome-actexpenses-DN25)*12*PIT,(advanceinsurance*12-DN25*12-DZ29)*PIT)),0)</f>
        <v>0</v>
      </c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4"/>
      <c r="EL41" s="64"/>
      <c r="EM41" s="64"/>
      <c r="EN41" s="64"/>
      <c r="EO41" s="64"/>
      <c r="EP41" s="65"/>
      <c r="EQ41" s="65"/>
      <c r="ER41" s="65"/>
      <c r="ES41" s="65"/>
      <c r="ET41" s="65"/>
      <c r="EU41" s="65"/>
      <c r="EV41" s="65"/>
      <c r="EW41" s="65"/>
      <c r="EX41" s="65"/>
      <c r="EY41" s="65"/>
      <c r="EZ41" s="65"/>
      <c r="FA41" s="64"/>
      <c r="FB41" s="65" t="s">
        <v>23</v>
      </c>
      <c r="FC41" s="65"/>
      <c r="FD41" s="65"/>
      <c r="FE41" s="65"/>
      <c r="FF41" s="65"/>
      <c r="FG41" s="65"/>
      <c r="FH41" s="65"/>
      <c r="FI41" s="65"/>
      <c r="FJ41" s="65"/>
      <c r="FK41" s="65"/>
      <c r="FL41" s="65"/>
      <c r="FM41" s="64"/>
      <c r="FN41" s="65"/>
      <c r="FO41" s="65"/>
      <c r="FP41" s="65"/>
      <c r="FQ41" s="65"/>
      <c r="FR41" s="65"/>
      <c r="FS41" s="65"/>
      <c r="FT41" s="65"/>
      <c r="FU41" s="65"/>
      <c r="FV41" s="65"/>
      <c r="FW41" s="65"/>
      <c r="FX41" s="65"/>
      <c r="FY41" s="67"/>
      <c r="FZ41" s="63">
        <f>MAX(0,(SalaryDUK*12-FZ25*12)*PIT)</f>
        <v>840</v>
      </c>
      <c r="GA41" s="63"/>
      <c r="GB41" s="63"/>
      <c r="GC41" s="63"/>
      <c r="GD41" s="63"/>
      <c r="GE41" s="63"/>
      <c r="GF41" s="63"/>
      <c r="GG41" s="63"/>
      <c r="GH41" s="63"/>
      <c r="GI41" s="63"/>
      <c r="GJ41" s="63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</row>
    <row r="42" spans="1:230" ht="1.5" customHeight="1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7"/>
      <c r="BW42" s="67"/>
      <c r="BX42" s="67"/>
      <c r="BY42" s="67"/>
      <c r="BZ42" s="67"/>
      <c r="CA42" s="67"/>
      <c r="CB42" s="67"/>
      <c r="CC42" s="67"/>
      <c r="CD42" s="67"/>
      <c r="CE42" s="67"/>
      <c r="CF42" s="67"/>
      <c r="CG42" s="67"/>
      <c r="CH42" s="67"/>
      <c r="CI42" s="67"/>
      <c r="CJ42" s="67"/>
      <c r="CK42" s="67"/>
      <c r="CL42" s="67"/>
      <c r="CM42" s="67"/>
      <c r="CN42" s="67"/>
      <c r="CO42" s="67"/>
      <c r="CP42" s="67"/>
      <c r="CQ42" s="67"/>
      <c r="CR42" s="67"/>
      <c r="CS42" s="67"/>
      <c r="CT42" s="67"/>
      <c r="CU42" s="67"/>
      <c r="CV42" s="67"/>
      <c r="CW42" s="67"/>
      <c r="CX42" s="67"/>
      <c r="CY42" s="67"/>
      <c r="CZ42" s="67"/>
      <c r="DA42" s="67"/>
      <c r="DB42" s="67"/>
      <c r="DC42" s="67"/>
      <c r="DD42" s="67"/>
      <c r="DE42" s="67"/>
      <c r="DF42" s="67"/>
      <c r="DG42" s="67"/>
      <c r="DH42" s="67"/>
      <c r="DI42" s="67"/>
      <c r="DJ42" s="67"/>
      <c r="DK42" s="67"/>
      <c r="DL42" s="67"/>
      <c r="DM42" s="67"/>
      <c r="DN42" s="67"/>
      <c r="DO42" s="67"/>
      <c r="DP42" s="67"/>
      <c r="DQ42" s="67"/>
      <c r="DR42" s="67"/>
      <c r="DS42" s="67"/>
      <c r="DT42" s="67"/>
      <c r="DU42" s="67"/>
      <c r="DV42" s="67"/>
      <c r="DW42" s="67"/>
      <c r="DX42" s="67"/>
      <c r="DY42" s="67"/>
      <c r="DZ42" s="67"/>
      <c r="EA42" s="67"/>
      <c r="EB42" s="67"/>
      <c r="EC42" s="67"/>
      <c r="ED42" s="67"/>
      <c r="EE42" s="67"/>
      <c r="EF42" s="67"/>
      <c r="EG42" s="67"/>
      <c r="EH42" s="67"/>
      <c r="EI42" s="67"/>
      <c r="EJ42" s="67"/>
      <c r="EK42" s="67"/>
      <c r="EL42" s="67"/>
      <c r="EM42" s="67"/>
      <c r="EN42" s="67"/>
      <c r="EO42" s="67"/>
      <c r="EP42" s="67"/>
      <c r="EQ42" s="67"/>
      <c r="ER42" s="67"/>
      <c r="ES42" s="67"/>
      <c r="ET42" s="67"/>
      <c r="EU42" s="67"/>
      <c r="EV42" s="67"/>
      <c r="EW42" s="67"/>
      <c r="EX42" s="67"/>
      <c r="EY42" s="67"/>
      <c r="EZ42" s="67"/>
      <c r="FA42" s="67"/>
      <c r="FB42" s="67"/>
      <c r="FC42" s="67"/>
      <c r="FD42" s="67"/>
      <c r="FE42" s="67"/>
      <c r="FF42" s="67"/>
      <c r="FG42" s="67"/>
      <c r="FH42" s="67"/>
      <c r="FI42" s="67"/>
      <c r="FJ42" s="67"/>
      <c r="FK42" s="67"/>
      <c r="FL42" s="67"/>
      <c r="FM42" s="67"/>
      <c r="FN42" s="67"/>
      <c r="FO42" s="67"/>
      <c r="FP42" s="67"/>
      <c r="FQ42" s="67"/>
      <c r="FR42" s="67"/>
      <c r="FS42" s="67"/>
      <c r="FT42" s="67"/>
      <c r="FU42" s="67"/>
      <c r="FV42" s="67"/>
      <c r="FW42" s="67"/>
      <c r="FX42" s="67"/>
      <c r="FY42" s="67"/>
      <c r="FZ42" s="67"/>
      <c r="GA42" s="67"/>
      <c r="GB42" s="67"/>
      <c r="GC42" s="67"/>
      <c r="GD42" s="67"/>
      <c r="GE42" s="67"/>
      <c r="GF42" s="67"/>
      <c r="GG42" s="67"/>
      <c r="GH42" s="67"/>
      <c r="GI42" s="67"/>
      <c r="GJ42" s="67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</row>
    <row r="43" spans="1:230" x14ac:dyDescent="0.25">
      <c r="A43" s="20"/>
      <c r="B43" s="59" t="s">
        <v>37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20"/>
      <c r="BF43" s="20"/>
      <c r="BG43" s="20"/>
      <c r="BH43" s="20"/>
      <c r="BI43" s="20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4"/>
      <c r="BV43" s="65" t="s">
        <v>23</v>
      </c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4"/>
      <c r="CH43" s="64"/>
      <c r="CI43" s="64"/>
      <c r="CJ43" s="64"/>
      <c r="CK43" s="64"/>
      <c r="CL43" s="68"/>
      <c r="CM43" s="68"/>
      <c r="CN43" s="68"/>
      <c r="CO43" s="68"/>
      <c r="CP43" s="68"/>
      <c r="CQ43" s="68"/>
      <c r="CR43" s="68"/>
      <c r="CS43" s="68"/>
      <c r="CT43" s="68"/>
      <c r="CU43" s="68"/>
      <c r="CV43" s="68"/>
      <c r="CW43" s="64"/>
      <c r="CX43" s="65" t="s">
        <v>23</v>
      </c>
      <c r="CY43" s="65"/>
      <c r="CZ43" s="65"/>
      <c r="DA43" s="65"/>
      <c r="DB43" s="65"/>
      <c r="DC43" s="65"/>
      <c r="DD43" s="65"/>
      <c r="DE43" s="65"/>
      <c r="DF43" s="65"/>
      <c r="DG43" s="65"/>
      <c r="DH43" s="65"/>
      <c r="DI43" s="64"/>
      <c r="DJ43" s="64"/>
      <c r="DK43" s="64"/>
      <c r="DL43" s="64"/>
      <c r="DM43" s="64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DX43" s="68"/>
      <c r="DY43" s="64"/>
      <c r="DZ43" s="63">
        <f>IF(taxEOOD*DZ39&lt;0,0,taxEOOD*DZ39)</f>
        <v>360</v>
      </c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4"/>
      <c r="EL43" s="64"/>
      <c r="EM43" s="64"/>
      <c r="EN43" s="64"/>
      <c r="EO43" s="64"/>
      <c r="EP43" s="65"/>
      <c r="EQ43" s="65"/>
      <c r="ER43" s="65"/>
      <c r="ES43" s="65"/>
      <c r="ET43" s="65"/>
      <c r="EU43" s="65"/>
      <c r="EV43" s="65"/>
      <c r="EW43" s="65"/>
      <c r="EX43" s="65"/>
      <c r="EY43" s="65"/>
      <c r="EZ43" s="65"/>
      <c r="FA43" s="64"/>
      <c r="FB43" s="63">
        <f>IF(taxEOOD*FB39&lt;0,0,taxEOOD*FB39)</f>
        <v>0</v>
      </c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4"/>
      <c r="FN43" s="65"/>
      <c r="FO43" s="65"/>
      <c r="FP43" s="65"/>
      <c r="FQ43" s="65"/>
      <c r="FR43" s="65"/>
      <c r="FS43" s="65"/>
      <c r="FT43" s="65"/>
      <c r="FU43" s="65"/>
      <c r="FV43" s="65"/>
      <c r="FW43" s="65"/>
      <c r="FX43" s="65"/>
      <c r="FY43" s="67"/>
      <c r="FZ43" s="65" t="s">
        <v>23</v>
      </c>
      <c r="GA43" s="65"/>
      <c r="GB43" s="65"/>
      <c r="GC43" s="65"/>
      <c r="GD43" s="65"/>
      <c r="GE43" s="65"/>
      <c r="GF43" s="65"/>
      <c r="GG43" s="65"/>
      <c r="GH43" s="65"/>
      <c r="GI43" s="65"/>
      <c r="GJ43" s="65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</row>
    <row r="44" spans="1:230" ht="1.5" customHeight="1" x14ac:dyDescent="0.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66"/>
      <c r="BV44" s="67"/>
      <c r="BW44" s="67"/>
      <c r="BX44" s="67"/>
      <c r="BY44" s="67"/>
      <c r="BZ44" s="67"/>
      <c r="CA44" s="67"/>
      <c r="CB44" s="67"/>
      <c r="CC44" s="67"/>
      <c r="CD44" s="67"/>
      <c r="CE44" s="67"/>
      <c r="CF44" s="67"/>
      <c r="CG44" s="67"/>
      <c r="CH44" s="67"/>
      <c r="CI44" s="67"/>
      <c r="CJ44" s="67"/>
      <c r="CK44" s="67"/>
      <c r="CL44" s="67"/>
      <c r="CM44" s="67"/>
      <c r="CN44" s="67"/>
      <c r="CO44" s="67"/>
      <c r="CP44" s="67"/>
      <c r="CQ44" s="67"/>
      <c r="CR44" s="67"/>
      <c r="CS44" s="67"/>
      <c r="CT44" s="67"/>
      <c r="CU44" s="67"/>
      <c r="CV44" s="67"/>
      <c r="CW44" s="67"/>
      <c r="CX44" s="67"/>
      <c r="CY44" s="67"/>
      <c r="CZ44" s="67"/>
      <c r="DA44" s="67"/>
      <c r="DB44" s="67"/>
      <c r="DC44" s="67"/>
      <c r="DD44" s="67"/>
      <c r="DE44" s="67"/>
      <c r="DF44" s="67"/>
      <c r="DG44" s="67"/>
      <c r="DH44" s="67"/>
      <c r="DI44" s="67"/>
      <c r="DJ44" s="67"/>
      <c r="DK44" s="67"/>
      <c r="DL44" s="67"/>
      <c r="DM44" s="67"/>
      <c r="DN44" s="67"/>
      <c r="DO44" s="67"/>
      <c r="DP44" s="67"/>
      <c r="DQ44" s="67"/>
      <c r="DR44" s="67"/>
      <c r="DS44" s="67"/>
      <c r="DT44" s="67"/>
      <c r="DU44" s="67"/>
      <c r="DV44" s="67"/>
      <c r="DW44" s="67"/>
      <c r="DX44" s="67"/>
      <c r="DY44" s="67"/>
      <c r="DZ44" s="67"/>
      <c r="EA44" s="67"/>
      <c r="EB44" s="67"/>
      <c r="EC44" s="67"/>
      <c r="ED44" s="67"/>
      <c r="EE44" s="67"/>
      <c r="EF44" s="67"/>
      <c r="EG44" s="67"/>
      <c r="EH44" s="67"/>
      <c r="EI44" s="67"/>
      <c r="EJ44" s="67"/>
      <c r="EK44" s="67"/>
      <c r="EL44" s="67"/>
      <c r="EM44" s="67"/>
      <c r="EN44" s="67"/>
      <c r="EO44" s="67"/>
      <c r="EP44" s="67"/>
      <c r="EQ44" s="67"/>
      <c r="ER44" s="67"/>
      <c r="ES44" s="67"/>
      <c r="ET44" s="67"/>
      <c r="EU44" s="67"/>
      <c r="EV44" s="67"/>
      <c r="EW44" s="67"/>
      <c r="EX44" s="67"/>
      <c r="EY44" s="67"/>
      <c r="EZ44" s="67"/>
      <c r="FA44" s="67"/>
      <c r="FB44" s="67"/>
      <c r="FC44" s="67"/>
      <c r="FD44" s="67"/>
      <c r="FE44" s="67"/>
      <c r="FF44" s="67"/>
      <c r="FG44" s="67"/>
      <c r="FH44" s="67"/>
      <c r="FI44" s="67"/>
      <c r="FJ44" s="67"/>
      <c r="FK44" s="67"/>
      <c r="FL44" s="67"/>
      <c r="FM44" s="67"/>
      <c r="FN44" s="67"/>
      <c r="FO44" s="67"/>
      <c r="FP44" s="67"/>
      <c r="FQ44" s="67"/>
      <c r="FR44" s="67"/>
      <c r="FS44" s="67"/>
      <c r="FT44" s="67"/>
      <c r="FU44" s="67"/>
      <c r="FV44" s="67"/>
      <c r="FW44" s="67"/>
      <c r="FX44" s="67"/>
      <c r="FY44" s="67"/>
      <c r="FZ44" s="67"/>
      <c r="GA44" s="67"/>
      <c r="GB44" s="67"/>
      <c r="GC44" s="67"/>
      <c r="GD44" s="67"/>
      <c r="GE44" s="67"/>
      <c r="GF44" s="67"/>
      <c r="GG44" s="67"/>
      <c r="GH44" s="67"/>
      <c r="GI44" s="67"/>
      <c r="GJ44" s="67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</row>
    <row r="45" spans="1:230" x14ac:dyDescent="0.25">
      <c r="A45" s="20"/>
      <c r="B45" s="59" t="s">
        <v>38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20"/>
      <c r="BF45" s="20"/>
      <c r="BG45" s="20"/>
      <c r="BH45" s="20"/>
      <c r="BI45" s="20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4"/>
      <c r="BV45" s="65" t="s">
        <v>23</v>
      </c>
      <c r="BW45" s="65"/>
      <c r="BX45" s="65"/>
      <c r="BY45" s="65"/>
      <c r="BZ45" s="65"/>
      <c r="CA45" s="65"/>
      <c r="CB45" s="65"/>
      <c r="CC45" s="65"/>
      <c r="CD45" s="65"/>
      <c r="CE45" s="65"/>
      <c r="CF45" s="65"/>
      <c r="CG45" s="64"/>
      <c r="CH45" s="64"/>
      <c r="CI45" s="64"/>
      <c r="CJ45" s="64"/>
      <c r="CK45" s="64"/>
      <c r="CL45" s="68"/>
      <c r="CM45" s="68"/>
      <c r="CN45" s="68"/>
      <c r="CO45" s="68"/>
      <c r="CP45" s="68"/>
      <c r="CQ45" s="68"/>
      <c r="CR45" s="68"/>
      <c r="CS45" s="68"/>
      <c r="CT45" s="68"/>
      <c r="CU45" s="68"/>
      <c r="CV45" s="68"/>
      <c r="CW45" s="64"/>
      <c r="CX45" s="65" t="s">
        <v>23</v>
      </c>
      <c r="CY45" s="65"/>
      <c r="CZ45" s="65"/>
      <c r="DA45" s="65"/>
      <c r="DB45" s="65"/>
      <c r="DC45" s="65"/>
      <c r="DD45" s="65"/>
      <c r="DE45" s="65"/>
      <c r="DF45" s="65"/>
      <c r="DG45" s="65"/>
      <c r="DH45" s="65"/>
      <c r="DI45" s="64"/>
      <c r="DJ45" s="64"/>
      <c r="DK45" s="64"/>
      <c r="DL45" s="64"/>
      <c r="DM45" s="64"/>
      <c r="DN45" s="68"/>
      <c r="DO45" s="68"/>
      <c r="DP45" s="68"/>
      <c r="DQ45" s="68"/>
      <c r="DR45" s="68"/>
      <c r="DS45" s="68"/>
      <c r="DT45" s="68"/>
      <c r="DU45" s="68"/>
      <c r="DV45" s="68"/>
      <c r="DW45" s="68"/>
      <c r="DX45" s="68"/>
      <c r="DY45" s="64"/>
      <c r="DZ45" s="63">
        <f>IF((DZ35-DZ43)&lt;0,0,Dividend*(DZ35-DZ43))</f>
        <v>162</v>
      </c>
      <c r="EA45" s="63"/>
      <c r="EB45" s="63"/>
      <c r="EC45" s="63"/>
      <c r="ED45" s="63"/>
      <c r="EE45" s="63"/>
      <c r="EF45" s="63"/>
      <c r="EG45" s="63"/>
      <c r="EH45" s="63"/>
      <c r="EI45" s="63"/>
      <c r="EJ45" s="63"/>
      <c r="EK45" s="64"/>
      <c r="EL45" s="64"/>
      <c r="EM45" s="64"/>
      <c r="EN45" s="64"/>
      <c r="EO45" s="64"/>
      <c r="EP45" s="65"/>
      <c r="EQ45" s="65"/>
      <c r="ER45" s="65"/>
      <c r="ES45" s="65"/>
      <c r="ET45" s="65"/>
      <c r="EU45" s="65"/>
      <c r="EV45" s="65"/>
      <c r="EW45" s="65"/>
      <c r="EX45" s="65"/>
      <c r="EY45" s="65"/>
      <c r="EZ45" s="65"/>
      <c r="FA45" s="64"/>
      <c r="FB45" s="63">
        <f>IF((FB35-FB43)&lt;0,0,Dividend*(FB35-FB43))</f>
        <v>0</v>
      </c>
      <c r="FC45" s="63"/>
      <c r="FD45" s="63"/>
      <c r="FE45" s="63"/>
      <c r="FF45" s="63"/>
      <c r="FG45" s="63"/>
      <c r="FH45" s="63"/>
      <c r="FI45" s="63"/>
      <c r="FJ45" s="63"/>
      <c r="FK45" s="63"/>
      <c r="FL45" s="63"/>
      <c r="FM45" s="64"/>
      <c r="FN45" s="65"/>
      <c r="FO45" s="65"/>
      <c r="FP45" s="65"/>
      <c r="FQ45" s="65"/>
      <c r="FR45" s="65"/>
      <c r="FS45" s="65"/>
      <c r="FT45" s="65"/>
      <c r="FU45" s="65"/>
      <c r="FV45" s="65"/>
      <c r="FW45" s="65"/>
      <c r="FX45" s="65"/>
      <c r="FY45" s="67"/>
      <c r="FZ45" s="65" t="s">
        <v>23</v>
      </c>
      <c r="GA45" s="65"/>
      <c r="GB45" s="65"/>
      <c r="GC45" s="65"/>
      <c r="GD45" s="65"/>
      <c r="GE45" s="65"/>
      <c r="GF45" s="65"/>
      <c r="GG45" s="65"/>
      <c r="GH45" s="65"/>
      <c r="GI45" s="65"/>
      <c r="GJ45" s="65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  <c r="HT45" s="20"/>
      <c r="HU45" s="20"/>
      <c r="HV45" s="20"/>
    </row>
    <row r="46" spans="1:230" ht="1.5" customHeight="1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7"/>
      <c r="BW46" s="67"/>
      <c r="BX46" s="67"/>
      <c r="BY46" s="67"/>
      <c r="BZ46" s="67"/>
      <c r="CA46" s="67"/>
      <c r="CB46" s="67"/>
      <c r="CC46" s="67"/>
      <c r="CD46" s="67"/>
      <c r="CE46" s="67"/>
      <c r="CF46" s="67"/>
      <c r="CG46" s="67"/>
      <c r="CH46" s="67"/>
      <c r="CI46" s="67"/>
      <c r="CJ46" s="67"/>
      <c r="CK46" s="67"/>
      <c r="CL46" s="67"/>
      <c r="CM46" s="67"/>
      <c r="CN46" s="67"/>
      <c r="CO46" s="67"/>
      <c r="CP46" s="67"/>
      <c r="CQ46" s="67"/>
      <c r="CR46" s="67"/>
      <c r="CS46" s="67"/>
      <c r="CT46" s="67"/>
      <c r="CU46" s="67"/>
      <c r="CV46" s="67"/>
      <c r="CW46" s="67"/>
      <c r="CX46" s="67"/>
      <c r="CY46" s="67"/>
      <c r="CZ46" s="67"/>
      <c r="DA46" s="67"/>
      <c r="DB46" s="67"/>
      <c r="DC46" s="67"/>
      <c r="DD46" s="67"/>
      <c r="DE46" s="67"/>
      <c r="DF46" s="67"/>
      <c r="DG46" s="67"/>
      <c r="DH46" s="67"/>
      <c r="DI46" s="67"/>
      <c r="DJ46" s="67"/>
      <c r="DK46" s="67"/>
      <c r="DL46" s="67"/>
      <c r="DM46" s="67"/>
      <c r="DN46" s="67"/>
      <c r="DO46" s="67"/>
      <c r="DP46" s="67"/>
      <c r="DQ46" s="67"/>
      <c r="DR46" s="67"/>
      <c r="DS46" s="67"/>
      <c r="DT46" s="67"/>
      <c r="DU46" s="67"/>
      <c r="DV46" s="67"/>
      <c r="DW46" s="67"/>
      <c r="DX46" s="67"/>
      <c r="DY46" s="67"/>
      <c r="DZ46" s="67"/>
      <c r="EA46" s="67"/>
      <c r="EB46" s="67"/>
      <c r="EC46" s="67"/>
      <c r="ED46" s="67"/>
      <c r="EE46" s="67"/>
      <c r="EF46" s="67"/>
      <c r="EG46" s="67"/>
      <c r="EH46" s="67"/>
      <c r="EI46" s="67"/>
      <c r="EJ46" s="67"/>
      <c r="EK46" s="67"/>
      <c r="EL46" s="67"/>
      <c r="EM46" s="67"/>
      <c r="EN46" s="67"/>
      <c r="EO46" s="67"/>
      <c r="EP46" s="67"/>
      <c r="EQ46" s="67"/>
      <c r="ER46" s="67"/>
      <c r="ES46" s="67"/>
      <c r="ET46" s="67"/>
      <c r="EU46" s="67"/>
      <c r="EV46" s="67"/>
      <c r="EW46" s="67"/>
      <c r="EX46" s="67"/>
      <c r="EY46" s="67"/>
      <c r="EZ46" s="67"/>
      <c r="FA46" s="67"/>
      <c r="FB46" s="67"/>
      <c r="FC46" s="67"/>
      <c r="FD46" s="67"/>
      <c r="FE46" s="67"/>
      <c r="FF46" s="67"/>
      <c r="FG46" s="67"/>
      <c r="FH46" s="67"/>
      <c r="FI46" s="67"/>
      <c r="FJ46" s="67"/>
      <c r="FK46" s="67"/>
      <c r="FL46" s="67"/>
      <c r="FM46" s="67"/>
      <c r="FN46" s="67"/>
      <c r="FO46" s="67"/>
      <c r="FP46" s="67"/>
      <c r="FQ46" s="67"/>
      <c r="FR46" s="67"/>
      <c r="FS46" s="67"/>
      <c r="FT46" s="67"/>
      <c r="FU46" s="67"/>
      <c r="FV46" s="67"/>
      <c r="FW46" s="67"/>
      <c r="FX46" s="67"/>
      <c r="FY46" s="67"/>
      <c r="FZ46" s="67"/>
      <c r="GA46" s="67"/>
      <c r="GB46" s="67"/>
      <c r="GC46" s="67"/>
      <c r="GD46" s="67"/>
      <c r="GE46" s="67"/>
      <c r="GF46" s="67"/>
      <c r="GG46" s="67"/>
      <c r="GH46" s="67"/>
      <c r="GI46" s="67"/>
      <c r="GJ46" s="67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</row>
    <row r="47" spans="1:230" x14ac:dyDescent="0.25">
      <c r="A47" s="20"/>
      <c r="B47" s="59" t="s">
        <v>39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20"/>
      <c r="BF47" s="20"/>
      <c r="BG47" s="20"/>
      <c r="BH47" s="20"/>
      <c r="BI47" s="20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4"/>
      <c r="BV47" s="63">
        <f>+BV31-BJ25*12-BV29-BV33-BV41</f>
        <v>2250</v>
      </c>
      <c r="BW47" s="63"/>
      <c r="BX47" s="63"/>
      <c r="BY47" s="63"/>
      <c r="BZ47" s="63"/>
      <c r="CA47" s="63"/>
      <c r="CB47" s="63"/>
      <c r="CC47" s="63"/>
      <c r="CD47" s="63"/>
      <c r="CE47" s="63"/>
      <c r="CF47" s="63"/>
      <c r="CG47" s="64"/>
      <c r="CH47" s="64"/>
      <c r="CI47" s="64"/>
      <c r="CJ47" s="64"/>
      <c r="CK47" s="64"/>
      <c r="CL47" s="68"/>
      <c r="CM47" s="68"/>
      <c r="CN47" s="68"/>
      <c r="CO47" s="68"/>
      <c r="CP47" s="68"/>
      <c r="CQ47" s="68"/>
      <c r="CR47" s="68"/>
      <c r="CS47" s="68"/>
      <c r="CT47" s="68"/>
      <c r="CU47" s="68"/>
      <c r="CV47" s="68"/>
      <c r="CW47" s="64"/>
      <c r="CX47" s="63">
        <f>+CX31-CL25*12-CX29-CX33-CX41</f>
        <v>3060</v>
      </c>
      <c r="CY47" s="63"/>
      <c r="CZ47" s="63"/>
      <c r="DA47" s="63"/>
      <c r="DB47" s="63"/>
      <c r="DC47" s="63"/>
      <c r="DD47" s="63"/>
      <c r="DE47" s="63"/>
      <c r="DF47" s="63"/>
      <c r="DG47" s="63"/>
      <c r="DH47" s="63"/>
      <c r="DI47" s="64"/>
      <c r="DJ47" s="64"/>
      <c r="DK47" s="64"/>
      <c r="DL47" s="64"/>
      <c r="DM47" s="64"/>
      <c r="DN47" s="68"/>
      <c r="DO47" s="68"/>
      <c r="DP47" s="68"/>
      <c r="DQ47" s="68"/>
      <c r="DR47" s="68"/>
      <c r="DS47" s="68"/>
      <c r="DT47" s="68"/>
      <c r="DU47" s="68"/>
      <c r="DV47" s="68"/>
      <c r="DW47" s="68"/>
      <c r="DX47" s="68"/>
      <c r="DY47" s="64"/>
      <c r="DZ47" s="63">
        <f>IF(businessincome-actexpenses&lt;(-DN25+advanceinsurance),IF(EA10=TRUE,(businessincome-actexpenses-DN25)*12*0.9,(businessincome-actexpenses-DN25)*12)-DZ43-DZ45,IF(EA10=FALSE,DZ31-DN25*12-DZ29-DZ33-DZ41-DZ43-DZ45,DZ31-DN25*12-DZ29-DZ33-DZ41-DZ43-DZ45+advanceinsurance*12))</f>
        <v>3078</v>
      </c>
      <c r="EA47" s="63"/>
      <c r="EB47" s="63"/>
      <c r="EC47" s="63"/>
      <c r="ED47" s="63"/>
      <c r="EE47" s="63"/>
      <c r="EF47" s="63"/>
      <c r="EG47" s="63"/>
      <c r="EH47" s="63"/>
      <c r="EI47" s="63"/>
      <c r="EJ47" s="63"/>
      <c r="EK47" s="64"/>
      <c r="EL47" s="64"/>
      <c r="EM47" s="64"/>
      <c r="EN47" s="64"/>
      <c r="EO47" s="64"/>
      <c r="EP47" s="68"/>
      <c r="EQ47" s="68"/>
      <c r="ER47" s="68"/>
      <c r="ES47" s="68"/>
      <c r="ET47" s="68"/>
      <c r="EU47" s="68"/>
      <c r="EV47" s="68"/>
      <c r="EW47" s="68"/>
      <c r="EX47" s="68"/>
      <c r="EY47" s="68"/>
      <c r="EZ47" s="68"/>
      <c r="FA47" s="64"/>
      <c r="FB47" s="63">
        <f>FB31-FB37-FB43-FB45</f>
        <v>-4800</v>
      </c>
      <c r="FC47" s="63"/>
      <c r="FD47" s="63"/>
      <c r="FE47" s="63"/>
      <c r="FF47" s="63"/>
      <c r="FG47" s="63"/>
      <c r="FH47" s="63"/>
      <c r="FI47" s="63"/>
      <c r="FJ47" s="63"/>
      <c r="FK47" s="63"/>
      <c r="FL47" s="63"/>
      <c r="FM47" s="64"/>
      <c r="FN47" s="68"/>
      <c r="FO47" s="68"/>
      <c r="FP47" s="68"/>
      <c r="FQ47" s="68"/>
      <c r="FR47" s="68"/>
      <c r="FS47" s="68"/>
      <c r="FT47" s="68"/>
      <c r="FU47" s="68"/>
      <c r="FV47" s="68"/>
      <c r="FW47" s="68"/>
      <c r="FX47" s="68"/>
      <c r="FY47" s="67"/>
      <c r="FZ47" s="63">
        <f>(SalaryDUK*12-FZ25*12)-FZ41</f>
        <v>7560</v>
      </c>
      <c r="GA47" s="63"/>
      <c r="GB47" s="63"/>
      <c r="GC47" s="63"/>
      <c r="GD47" s="63"/>
      <c r="GE47" s="63"/>
      <c r="GF47" s="63"/>
      <c r="GG47" s="63"/>
      <c r="GH47" s="63"/>
      <c r="GI47" s="63"/>
      <c r="GJ47" s="63"/>
      <c r="GK47" s="20"/>
      <c r="GL47" s="20"/>
      <c r="GM47" s="20"/>
      <c r="GN47" s="20"/>
      <c r="GO47" s="20"/>
      <c r="GP47" s="20"/>
      <c r="GQ47" s="60"/>
      <c r="GR47" s="20"/>
      <c r="GS47" s="20"/>
      <c r="GT47" s="20"/>
      <c r="GU47" s="20"/>
      <c r="GV47" s="20"/>
      <c r="GW47" s="20"/>
      <c r="GX47" s="20"/>
      <c r="GY47" s="20"/>
      <c r="GZ47" s="20"/>
      <c r="HA47" s="20"/>
      <c r="HB47" s="20"/>
      <c r="HC47" s="20"/>
      <c r="HD47" s="20"/>
      <c r="HE47" s="20"/>
      <c r="HF47" s="20"/>
      <c r="HG47" s="20"/>
      <c r="HH47" s="20"/>
      <c r="HI47" s="20"/>
      <c r="HJ47" s="20"/>
      <c r="HK47" s="20"/>
      <c r="HL47" s="20"/>
      <c r="HM47" s="20"/>
      <c r="HN47" s="20"/>
      <c r="HO47" s="20"/>
      <c r="HP47" s="20"/>
      <c r="HQ47" s="20"/>
      <c r="HR47" s="20"/>
      <c r="HS47" s="20"/>
      <c r="HT47" s="20"/>
      <c r="HU47" s="20"/>
      <c r="HV47" s="20"/>
    </row>
    <row r="48" spans="1:230" ht="1.5" customHeight="1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6"/>
      <c r="BV48" s="67"/>
      <c r="BW48" s="67"/>
      <c r="BX48" s="67"/>
      <c r="BY48" s="67"/>
      <c r="BZ48" s="67"/>
      <c r="CA48" s="67"/>
      <c r="CB48" s="67"/>
      <c r="CC48" s="67"/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67"/>
      <c r="CO48" s="67"/>
      <c r="CP48" s="67"/>
      <c r="CQ48" s="67"/>
      <c r="CR48" s="67"/>
      <c r="CS48" s="67"/>
      <c r="CT48" s="67"/>
      <c r="CU48" s="67"/>
      <c r="CV48" s="67"/>
      <c r="CW48" s="67"/>
      <c r="CX48" s="67"/>
      <c r="CY48" s="67"/>
      <c r="CZ48" s="67"/>
      <c r="DA48" s="67"/>
      <c r="DB48" s="67"/>
      <c r="DC48" s="67"/>
      <c r="DD48" s="67"/>
      <c r="DE48" s="67"/>
      <c r="DF48" s="67"/>
      <c r="DG48" s="67"/>
      <c r="DH48" s="67"/>
      <c r="DI48" s="67"/>
      <c r="DJ48" s="67"/>
      <c r="DK48" s="67"/>
      <c r="DL48" s="67"/>
      <c r="DM48" s="67"/>
      <c r="DN48" s="67"/>
      <c r="DO48" s="67"/>
      <c r="DP48" s="67"/>
      <c r="DQ48" s="67"/>
      <c r="DR48" s="67"/>
      <c r="DS48" s="67"/>
      <c r="DT48" s="67"/>
      <c r="DU48" s="67"/>
      <c r="DV48" s="67"/>
      <c r="DW48" s="67"/>
      <c r="DX48" s="67"/>
      <c r="DY48" s="67"/>
      <c r="DZ48" s="67"/>
      <c r="EA48" s="67"/>
      <c r="EB48" s="67"/>
      <c r="EC48" s="67"/>
      <c r="ED48" s="67"/>
      <c r="EE48" s="67"/>
      <c r="EF48" s="67"/>
      <c r="EG48" s="67"/>
      <c r="EH48" s="67"/>
      <c r="EI48" s="67"/>
      <c r="EJ48" s="67"/>
      <c r="EK48" s="67"/>
      <c r="EL48" s="67"/>
      <c r="EM48" s="67"/>
      <c r="EN48" s="67"/>
      <c r="EO48" s="67"/>
      <c r="EP48" s="67"/>
      <c r="EQ48" s="67"/>
      <c r="ER48" s="67"/>
      <c r="ES48" s="67"/>
      <c r="ET48" s="67"/>
      <c r="EU48" s="67"/>
      <c r="EV48" s="67"/>
      <c r="EW48" s="67"/>
      <c r="EX48" s="67"/>
      <c r="EY48" s="67"/>
      <c r="EZ48" s="67"/>
      <c r="FA48" s="67"/>
      <c r="FB48" s="67"/>
      <c r="FC48" s="67"/>
      <c r="FD48" s="67"/>
      <c r="FE48" s="67"/>
      <c r="FF48" s="67"/>
      <c r="FG48" s="67"/>
      <c r="FH48" s="67"/>
      <c r="FI48" s="67"/>
      <c r="FJ48" s="67"/>
      <c r="FK48" s="67"/>
      <c r="FL48" s="67"/>
      <c r="FM48" s="67"/>
      <c r="FN48" s="67"/>
      <c r="FO48" s="67"/>
      <c r="FP48" s="67"/>
      <c r="FQ48" s="67"/>
      <c r="FR48" s="67"/>
      <c r="FS48" s="67"/>
      <c r="FT48" s="67"/>
      <c r="FU48" s="67"/>
      <c r="FV48" s="67"/>
      <c r="FW48" s="67"/>
      <c r="FX48" s="67"/>
      <c r="FY48" s="67"/>
      <c r="FZ48" s="67"/>
      <c r="GA48" s="67"/>
      <c r="GB48" s="67"/>
      <c r="GC48" s="67"/>
      <c r="GD48" s="67"/>
      <c r="GE48" s="67"/>
      <c r="GF48" s="67"/>
      <c r="GG48" s="67"/>
      <c r="GH48" s="67"/>
      <c r="GI48" s="67"/>
      <c r="GJ48" s="67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</row>
    <row r="49" spans="1:230" x14ac:dyDescent="0.25">
      <c r="A49" s="20"/>
      <c r="B49" s="59" t="s">
        <v>40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  <c r="BE49" s="20"/>
      <c r="BF49" s="20"/>
      <c r="BG49" s="20"/>
      <c r="BH49" s="20"/>
      <c r="BI49" s="20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4"/>
      <c r="BV49" s="63">
        <f>+BJ25*12+BV29+BV41</f>
        <v>1350</v>
      </c>
      <c r="BW49" s="63"/>
      <c r="BX49" s="63"/>
      <c r="BY49" s="63"/>
      <c r="BZ49" s="63"/>
      <c r="CA49" s="63"/>
      <c r="CB49" s="63"/>
      <c r="CC49" s="63"/>
      <c r="CD49" s="63"/>
      <c r="CE49" s="63"/>
      <c r="CF49" s="63"/>
      <c r="CG49" s="64"/>
      <c r="CH49" s="64"/>
      <c r="CI49" s="64"/>
      <c r="CJ49" s="64"/>
      <c r="CK49" s="64"/>
      <c r="CL49" s="68"/>
      <c r="CM49" s="68"/>
      <c r="CN49" s="68"/>
      <c r="CO49" s="68"/>
      <c r="CP49" s="68"/>
      <c r="CQ49" s="68"/>
      <c r="CR49" s="68"/>
      <c r="CS49" s="68"/>
      <c r="CT49" s="68"/>
      <c r="CU49" s="68"/>
      <c r="CV49" s="68"/>
      <c r="CW49" s="64"/>
      <c r="CX49" s="63">
        <f>+CL25*12+CX29+CX41</f>
        <v>540</v>
      </c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4"/>
      <c r="DJ49" s="64"/>
      <c r="DK49" s="64"/>
      <c r="DL49" s="64"/>
      <c r="DM49" s="64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DX49" s="68"/>
      <c r="DY49" s="64"/>
      <c r="DZ49" s="63">
        <f>+DN25*12+DZ41+DZ43+DZ45+DZ29</f>
        <v>522</v>
      </c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4"/>
      <c r="EL49" s="64"/>
      <c r="EM49" s="64"/>
      <c r="EN49" s="64"/>
      <c r="EO49" s="64"/>
      <c r="EP49" s="68"/>
      <c r="EQ49" s="68"/>
      <c r="ER49" s="68"/>
      <c r="ES49" s="68"/>
      <c r="ET49" s="68"/>
      <c r="EU49" s="68"/>
      <c r="EV49" s="68"/>
      <c r="EW49" s="68"/>
      <c r="EX49" s="68"/>
      <c r="EY49" s="68"/>
      <c r="EZ49" s="68"/>
      <c r="FA49" s="64"/>
      <c r="FB49" s="63">
        <f>+FB25*12+FB43+FB45</f>
        <v>0</v>
      </c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4"/>
      <c r="FN49" s="68"/>
      <c r="FO49" s="68"/>
      <c r="FP49" s="68"/>
      <c r="FQ49" s="68"/>
      <c r="FR49" s="68"/>
      <c r="FS49" s="68"/>
      <c r="FT49" s="68"/>
      <c r="FU49" s="68"/>
      <c r="FV49" s="68"/>
      <c r="FW49" s="68"/>
      <c r="FX49" s="68"/>
      <c r="FY49" s="67"/>
      <c r="FZ49" s="63">
        <f>FZ25*12+FZ41</f>
        <v>840</v>
      </c>
      <c r="GA49" s="63"/>
      <c r="GB49" s="63"/>
      <c r="GC49" s="63"/>
      <c r="GD49" s="63"/>
      <c r="GE49" s="63"/>
      <c r="GF49" s="63"/>
      <c r="GG49" s="63"/>
      <c r="GH49" s="63"/>
      <c r="GI49" s="63"/>
      <c r="GJ49" s="63"/>
      <c r="GK49" s="20"/>
      <c r="GL49" s="20"/>
      <c r="GM49" s="20"/>
      <c r="GN49" s="20"/>
      <c r="GO49" s="20"/>
      <c r="GP49" s="20"/>
      <c r="GQ49" s="6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  <c r="HT49" s="20"/>
      <c r="HU49" s="20"/>
      <c r="HV49" s="20"/>
    </row>
    <row r="50" spans="1:230" ht="1.5" customHeight="1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20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  <c r="FO50" s="61"/>
      <c r="FP50" s="61"/>
      <c r="FQ50" s="61"/>
      <c r="FR50" s="61"/>
      <c r="FS50" s="61"/>
      <c r="FT50" s="61"/>
      <c r="FU50" s="61"/>
      <c r="FV50" s="61"/>
      <c r="FW50" s="61"/>
      <c r="FX50" s="61"/>
      <c r="FY50" s="61"/>
      <c r="FZ50" s="61"/>
      <c r="GA50" s="61"/>
      <c r="GB50" s="61"/>
      <c r="GC50" s="61"/>
      <c r="GD50" s="61"/>
      <c r="GE50" s="61"/>
      <c r="GF50" s="61"/>
      <c r="GG50" s="61"/>
      <c r="GH50" s="61"/>
      <c r="GI50" s="61"/>
      <c r="GJ50" s="61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</row>
    <row r="51" spans="1:230" ht="1.5" customHeight="1" x14ac:dyDescent="0.25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61"/>
      <c r="FC51" s="61"/>
      <c r="FD51" s="61"/>
      <c r="FE51" s="61"/>
      <c r="FF51" s="61"/>
      <c r="FG51" s="61"/>
      <c r="FH51" s="61"/>
      <c r="FI51" s="61"/>
      <c r="FJ51" s="61"/>
      <c r="FK51" s="61"/>
      <c r="FL51" s="61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</row>
    <row r="52" spans="1:230" ht="11.55" customHeight="1" x14ac:dyDescent="0.25">
      <c r="A52" s="20"/>
      <c r="B52" s="62" t="s">
        <v>41</v>
      </c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61"/>
      <c r="FC52" s="61"/>
      <c r="FD52" s="61"/>
      <c r="FE52" s="61"/>
      <c r="FF52" s="61"/>
      <c r="FG52" s="61"/>
      <c r="FH52" s="61"/>
      <c r="FI52" s="61"/>
      <c r="FJ52" s="61"/>
      <c r="FK52" s="61"/>
      <c r="FL52" s="61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</row>
    <row r="53" spans="1:230" x14ac:dyDescent="0.25">
      <c r="A53" s="20"/>
      <c r="B53" s="62" t="s">
        <v>42</v>
      </c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</row>
    <row r="54" spans="1:230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</row>
    <row r="55" spans="1:230" x14ac:dyDescent="0.2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</row>
    <row r="56" spans="1:230" x14ac:dyDescent="0.2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</row>
    <row r="57" spans="1:230" x14ac:dyDescent="0.2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</row>
    <row r="58" spans="1:230" x14ac:dyDescent="0.2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/>
      <c r="GO58" s="20"/>
      <c r="GP58" s="20"/>
      <c r="GQ58" s="20"/>
      <c r="GR58" s="20"/>
      <c r="GS58" s="20"/>
      <c r="GT58" s="20"/>
      <c r="GU58" s="20"/>
      <c r="GV58" s="20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</row>
    <row r="59" spans="1:230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</row>
    <row r="60" spans="1:230" x14ac:dyDescent="0.25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</row>
    <row r="61" spans="1:230" x14ac:dyDescent="0.25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</row>
    <row r="62" spans="1:230" x14ac:dyDescent="0.25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</row>
    <row r="63" spans="1:230" x14ac:dyDescent="0.25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</row>
    <row r="64" spans="1:230" x14ac:dyDescent="0.25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</row>
    <row r="65" spans="1:230" x14ac:dyDescent="0.2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</row>
    <row r="66" spans="1:230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</row>
    <row r="67" spans="1:230" x14ac:dyDescent="0.25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</row>
    <row r="68" spans="1:230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</row>
    <row r="69" spans="1:230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</row>
    <row r="70" spans="1:230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</row>
    <row r="71" spans="1:230" x14ac:dyDescent="0.2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</row>
    <row r="72" spans="1:230" x14ac:dyDescent="0.2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EY72" s="20"/>
      <c r="EZ72" s="20"/>
      <c r="FA72" s="20"/>
      <c r="FB72" s="20"/>
      <c r="FC72" s="20"/>
      <c r="FD72" s="20"/>
      <c r="FE72" s="20"/>
      <c r="FF72" s="20"/>
      <c r="FG72" s="20"/>
      <c r="FH72" s="20"/>
      <c r="FI72" s="20"/>
      <c r="FJ72" s="20"/>
      <c r="FK72" s="20"/>
      <c r="FL72" s="20"/>
      <c r="FM72" s="20"/>
      <c r="FN72" s="20"/>
      <c r="FO72" s="20"/>
      <c r="FP72" s="20"/>
      <c r="FQ72" s="20"/>
      <c r="FR72" s="20"/>
      <c r="FS72" s="20"/>
      <c r="FT72" s="20"/>
      <c r="FU72" s="20"/>
      <c r="FV72" s="20"/>
      <c r="FW72" s="20"/>
      <c r="FX72" s="20"/>
      <c r="FY72" s="20"/>
      <c r="FZ72" s="20"/>
      <c r="GA72" s="20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</row>
  </sheetData>
  <sheetProtection algorithmName="SHA-512" hashValue="BPy5PEw0o+8Ax5VNMW8u1xs9TjyxVNv+FrpG8UBAdCyn+ItXQWZIQ5rN9jg5bywiVjL1VqcP9dXBUay54Gnq8w==" saltValue="YMvAAT3AbypfvFkA2ZQLFg==" spinCount="100000" sheet="1" objects="1" scenarios="1"/>
  <mergeCells count="254">
    <mergeCell ref="FB41:FL41"/>
    <mergeCell ref="FB43:FL43"/>
    <mergeCell ref="FB39:FL39"/>
    <mergeCell ref="FN43:FX43"/>
    <mergeCell ref="EP41:EZ41"/>
    <mergeCell ref="FN41:FX41"/>
    <mergeCell ref="B43:BD43"/>
    <mergeCell ref="BJ43:BT43"/>
    <mergeCell ref="BV43:CF43"/>
    <mergeCell ref="CL43:CV43"/>
    <mergeCell ref="CX43:DH43"/>
    <mergeCell ref="DN43:DX43"/>
    <mergeCell ref="DZ43:EJ43"/>
    <mergeCell ref="EP43:EZ43"/>
    <mergeCell ref="B41:BD41"/>
    <mergeCell ref="BJ41:BT41"/>
    <mergeCell ref="BV41:CF41"/>
    <mergeCell ref="CL41:CV41"/>
    <mergeCell ref="CX41:DH41"/>
    <mergeCell ref="DN41:DX41"/>
    <mergeCell ref="DZ41:EJ41"/>
    <mergeCell ref="FN37:FX37"/>
    <mergeCell ref="B45:BD45"/>
    <mergeCell ref="BJ45:BT45"/>
    <mergeCell ref="BV45:CF45"/>
    <mergeCell ref="CL45:CV45"/>
    <mergeCell ref="CX45:DH45"/>
    <mergeCell ref="DZ45:EJ45"/>
    <mergeCell ref="EP45:EZ45"/>
    <mergeCell ref="FN45:FX45"/>
    <mergeCell ref="B37:BD37"/>
    <mergeCell ref="BJ37:BT37"/>
    <mergeCell ref="BV37:CF37"/>
    <mergeCell ref="CL37:CV37"/>
    <mergeCell ref="CX37:DH37"/>
    <mergeCell ref="DZ37:EJ37"/>
    <mergeCell ref="FB37:FL37"/>
    <mergeCell ref="FN39:FX39"/>
    <mergeCell ref="B39:BD39"/>
    <mergeCell ref="BJ39:BT39"/>
    <mergeCell ref="BV39:CF39"/>
    <mergeCell ref="CL39:CV39"/>
    <mergeCell ref="CX39:DH39"/>
    <mergeCell ref="DN37:DX37"/>
    <mergeCell ref="DN45:DX45"/>
    <mergeCell ref="B35:BD35"/>
    <mergeCell ref="BJ35:BT35"/>
    <mergeCell ref="BV35:CF35"/>
    <mergeCell ref="CL35:CV35"/>
    <mergeCell ref="CX35:DH35"/>
    <mergeCell ref="DN35:DX35"/>
    <mergeCell ref="DZ35:EJ35"/>
    <mergeCell ref="EP35:EZ35"/>
    <mergeCell ref="FN35:FX35"/>
    <mergeCell ref="FB35:FL35"/>
    <mergeCell ref="FN33:FX33"/>
    <mergeCell ref="B27:BD27"/>
    <mergeCell ref="B29:BD29"/>
    <mergeCell ref="FB33:FL33"/>
    <mergeCell ref="FB27:FL27"/>
    <mergeCell ref="FB29:FL29"/>
    <mergeCell ref="DN27:DX27"/>
    <mergeCell ref="B31:BD31"/>
    <mergeCell ref="FN31:FX31"/>
    <mergeCell ref="FN27:FX27"/>
    <mergeCell ref="CL27:CV27"/>
    <mergeCell ref="CX27:DH27"/>
    <mergeCell ref="CL29:CV29"/>
    <mergeCell ref="CX29:DH29"/>
    <mergeCell ref="CL31:CV31"/>
    <mergeCell ref="CX31:DH31"/>
    <mergeCell ref="EP31:EZ31"/>
    <mergeCell ref="BJ29:BT29"/>
    <mergeCell ref="B33:BD33"/>
    <mergeCell ref="BJ33:BT33"/>
    <mergeCell ref="BV33:CF33"/>
    <mergeCell ref="CL33:CV33"/>
    <mergeCell ref="CX33:DH33"/>
    <mergeCell ref="FB31:FL31"/>
    <mergeCell ref="B25:BD25"/>
    <mergeCell ref="FZ29:GJ29"/>
    <mergeCell ref="EP7:GJ8"/>
    <mergeCell ref="B13:BD13"/>
    <mergeCell ref="FZ27:GJ27"/>
    <mergeCell ref="FN21:FX21"/>
    <mergeCell ref="FN23:FX23"/>
    <mergeCell ref="FN25:FX25"/>
    <mergeCell ref="FN29:FX29"/>
    <mergeCell ref="CL25:CV25"/>
    <mergeCell ref="CX25:DH25"/>
    <mergeCell ref="FB25:FL25"/>
    <mergeCell ref="B7:BD10"/>
    <mergeCell ref="EP17:EZ17"/>
    <mergeCell ref="EP19:EZ19"/>
    <mergeCell ref="EP21:EZ21"/>
    <mergeCell ref="FB13:FL13"/>
    <mergeCell ref="FB15:FL15"/>
    <mergeCell ref="EP9:EZ9"/>
    <mergeCell ref="FB9:FL9"/>
    <mergeCell ref="FZ23:GJ23"/>
    <mergeCell ref="FZ25:GJ25"/>
    <mergeCell ref="FZ21:GJ21"/>
    <mergeCell ref="CL7:DH8"/>
    <mergeCell ref="BV29:CF29"/>
    <mergeCell ref="CL19:CV19"/>
    <mergeCell ref="CX19:DH19"/>
    <mergeCell ref="CL21:CV21"/>
    <mergeCell ref="CX21:DH21"/>
    <mergeCell ref="CL23:CV23"/>
    <mergeCell ref="CX23:DH23"/>
    <mergeCell ref="BV13:CF13"/>
    <mergeCell ref="FW1:GL1"/>
    <mergeCell ref="EP10:FL10"/>
    <mergeCell ref="FN10:GJ10"/>
    <mergeCell ref="FZ13:GJ13"/>
    <mergeCell ref="FZ15:GJ15"/>
    <mergeCell ref="FN15:FX15"/>
    <mergeCell ref="FN17:FX17"/>
    <mergeCell ref="FN19:FX19"/>
    <mergeCell ref="FN13:FX13"/>
    <mergeCell ref="FZ17:GJ17"/>
    <mergeCell ref="FZ19:GJ19"/>
    <mergeCell ref="EJ2:EY2"/>
    <mergeCell ref="EJ1:EY1"/>
    <mergeCell ref="EQ3:EY3"/>
    <mergeCell ref="EQ4:EY4"/>
    <mergeCell ref="EP13:EZ13"/>
    <mergeCell ref="BJ25:BT25"/>
    <mergeCell ref="BJ27:BT27"/>
    <mergeCell ref="FB17:FL17"/>
    <mergeCell ref="FB19:FL19"/>
    <mergeCell ref="BV25:CF25"/>
    <mergeCell ref="BV27:CF27"/>
    <mergeCell ref="FB21:FL21"/>
    <mergeCell ref="FB23:FL23"/>
    <mergeCell ref="EP23:EZ23"/>
    <mergeCell ref="EP25:EZ25"/>
    <mergeCell ref="CX17:DH17"/>
    <mergeCell ref="DN21:DX21"/>
    <mergeCell ref="DZ21:EJ21"/>
    <mergeCell ref="DN23:DX23"/>
    <mergeCell ref="DZ23:EJ23"/>
    <mergeCell ref="DZ27:EJ27"/>
    <mergeCell ref="BV19:CF19"/>
    <mergeCell ref="BV21:CF21"/>
    <mergeCell ref="BV23:CF23"/>
    <mergeCell ref="DN29:DX29"/>
    <mergeCell ref="DZ29:EJ29"/>
    <mergeCell ref="EP29:EZ29"/>
    <mergeCell ref="EP27:EZ27"/>
    <mergeCell ref="CL17:CV17"/>
    <mergeCell ref="CL13:CV13"/>
    <mergeCell ref="CL15:CV15"/>
    <mergeCell ref="DN31:DX31"/>
    <mergeCell ref="DZ31:EJ31"/>
    <mergeCell ref="DN25:DX25"/>
    <mergeCell ref="DZ25:EJ25"/>
    <mergeCell ref="DN19:DX19"/>
    <mergeCell ref="DZ19:EJ19"/>
    <mergeCell ref="EP15:EZ15"/>
    <mergeCell ref="DN13:DX13"/>
    <mergeCell ref="DZ13:EJ13"/>
    <mergeCell ref="DN15:DX15"/>
    <mergeCell ref="DZ15:EJ15"/>
    <mergeCell ref="DN17:DX17"/>
    <mergeCell ref="DZ17:EJ17"/>
    <mergeCell ref="CX13:DH13"/>
    <mergeCell ref="CX15:DH15"/>
    <mergeCell ref="BJ15:BT15"/>
    <mergeCell ref="BJ17:BT17"/>
    <mergeCell ref="BJ19:BT19"/>
    <mergeCell ref="BJ21:BT21"/>
    <mergeCell ref="BJ23:BT23"/>
    <mergeCell ref="B1:BM1"/>
    <mergeCell ref="BJ13:BT13"/>
    <mergeCell ref="B17:BD17"/>
    <mergeCell ref="B15:BD15"/>
    <mergeCell ref="B2:BM2"/>
    <mergeCell ref="BS1:CE1"/>
    <mergeCell ref="BS2:CE2"/>
    <mergeCell ref="BJ9:BT9"/>
    <mergeCell ref="BV9:CF9"/>
    <mergeCell ref="BJ7:CF8"/>
    <mergeCell ref="B3:BM3"/>
    <mergeCell ref="B4:BM4"/>
    <mergeCell ref="BV15:CF15"/>
    <mergeCell ref="BV17:CF17"/>
    <mergeCell ref="BJ31:BT31"/>
    <mergeCell ref="DZ33:EJ33"/>
    <mergeCell ref="EP33:EZ33"/>
    <mergeCell ref="BV31:CF31"/>
    <mergeCell ref="DN33:DX33"/>
    <mergeCell ref="DZ39:EJ39"/>
    <mergeCell ref="EP39:EZ39"/>
    <mergeCell ref="DN39:DX39"/>
    <mergeCell ref="EP37:EZ37"/>
    <mergeCell ref="FZ43:GJ43"/>
    <mergeCell ref="FZ45:GJ45"/>
    <mergeCell ref="B47:BD47"/>
    <mergeCell ref="BJ47:BT47"/>
    <mergeCell ref="BV47:CF47"/>
    <mergeCell ref="CL47:CV47"/>
    <mergeCell ref="CX47:DH47"/>
    <mergeCell ref="DN47:DX47"/>
    <mergeCell ref="DZ47:EJ47"/>
    <mergeCell ref="EP47:EZ47"/>
    <mergeCell ref="FB47:FL47"/>
    <mergeCell ref="FN47:FX47"/>
    <mergeCell ref="FZ47:GJ47"/>
    <mergeCell ref="FB45:FL45"/>
    <mergeCell ref="B49:BD49"/>
    <mergeCell ref="BJ49:BT49"/>
    <mergeCell ref="BV49:CF49"/>
    <mergeCell ref="CL49:CV49"/>
    <mergeCell ref="CX49:DH49"/>
    <mergeCell ref="DN9:DX9"/>
    <mergeCell ref="DZ9:EJ9"/>
    <mergeCell ref="FN9:FX9"/>
    <mergeCell ref="FZ9:GJ9"/>
    <mergeCell ref="FN49:FX49"/>
    <mergeCell ref="FZ49:GJ49"/>
    <mergeCell ref="DN49:DX49"/>
    <mergeCell ref="DZ49:EJ49"/>
    <mergeCell ref="EP49:EZ49"/>
    <mergeCell ref="FB49:FL49"/>
    <mergeCell ref="FZ31:GJ31"/>
    <mergeCell ref="FZ33:GJ33"/>
    <mergeCell ref="FZ35:GJ35"/>
    <mergeCell ref="FZ37:GJ37"/>
    <mergeCell ref="FZ39:GJ39"/>
    <mergeCell ref="FZ41:GJ41"/>
    <mergeCell ref="B19:BD19"/>
    <mergeCell ref="B21:BD21"/>
    <mergeCell ref="B23:BD23"/>
    <mergeCell ref="GQ1:HF1"/>
    <mergeCell ref="GQ2:HF2"/>
    <mergeCell ref="A5:HI5"/>
    <mergeCell ref="DN10:DX10"/>
    <mergeCell ref="EA10:EG10"/>
    <mergeCell ref="DJ1:DQ1"/>
    <mergeCell ref="DW1:ED1"/>
    <mergeCell ref="FD1:FV1"/>
    <mergeCell ref="FI2:FO2"/>
    <mergeCell ref="CK2:CQ2"/>
    <mergeCell ref="CK1:DD1"/>
    <mergeCell ref="CW2:DD2"/>
    <mergeCell ref="DJ2:DQ2"/>
    <mergeCell ref="DW2:ED2"/>
    <mergeCell ref="DN7:EJ8"/>
    <mergeCell ref="CL9:CV9"/>
    <mergeCell ref="CX9:DH9"/>
    <mergeCell ref="EJ3:EO3"/>
    <mergeCell ref="EJ4:EO4"/>
    <mergeCell ref="FW2:GL2"/>
  </mergeCells>
  <conditionalFormatting sqref="A5">
    <cfRule type="containsText" dxfId="0" priority="1" operator="containsText" text="ВНИМАНИЕ">
      <formula>NOT(ISERROR(SEARCH("ВНИМАНИЕ",A5)))</formula>
    </cfRule>
  </conditionalFormatting>
  <dataValidations count="38">
    <dataValidation allowBlank="1" showInputMessage="1" showErrorMessage="1" prompt="За различните видове доходи от стопанска дейност, ЗДДФЛ предвижда различни нормативно признати разходи. За данъчни цели се признават само нормативните разходи, независимо от размера на реалните." sqref="B1:BM1" xr:uid="{D41DB0A4-622C-4269-8290-E8591321D964}"/>
    <dataValidation allowBlank="1" showInputMessage="1" showErrorMessage="1" prompt="Процентът на разходите като част от приходите, които се признават за данъчни цели при физически лица, различни от ЕТ" sqref="BS1:CE1" xr:uid="{1E86EA4E-A47F-4F3E-80AC-8D30F8B9D5DF}"/>
    <dataValidation allowBlank="1" showInputMessage="1" showErrorMessage="1" prompt="Максималният осигурителен праг е 2300 евро, като първо се прилага осигуряването по трудови правоотношения. Наличието на трудов договор може да ви спести осигуровки, ако осъществявате и двете дейности" sqref="CK1:DD1" xr:uid="{55A1F865-9E60-4DF1-85E7-53BC4D669752}"/>
    <dataValidation allowBlank="1" showInputMessage="1" showErrorMessage="1" prompt="Въведете очакваните средномесечни приходи от дейността ви (извън трудовите правоотношения)" sqref="DJ1:DQ1" xr:uid="{AA4DF6FB-1C22-4478-974B-2E7C962AA727}"/>
    <dataValidation allowBlank="1" showInputMessage="1" showErrorMessage="1" prompt="Въведете очакваните разходи за дейността ви (с изключение на Вашето възнаграждение и осигурителните вноски)" sqref="DW1:ED1" xr:uid="{1CCB55F7-A9B1-4CB2-A5B2-45C661066C29}"/>
    <dataValidation allowBlank="1" showInputMessage="1" showErrorMessage="1" prompt="Въведете сума в рамките на диапазона min/max, посочен по-долу" sqref="EJ1:EY1" xr:uid="{67A7DB38-69A6-414E-AA8B-EE3A7B0B075D}"/>
    <dataValidation allowBlank="1" showInputMessage="1" showErrorMessage="1" prompt="С изключение на осигуряването като управител по договор за управление и контрол (ДУК) осигуряването за болничен и майчинство е по избор. Ако не го изберете няма да имате право на такива обезщетения, но няма и да внасяте осигурителни вноски за тях." sqref="FD1:FV1" xr:uid="{1D007225-6EB9-45CA-9578-7820F3568460}"/>
    <dataValidation allowBlank="1" showInputMessage="1" showErrorMessage="1" prompt="При договор за управление и контрол се прилагат минимални осигурителни прагове за ръководните длъжности, които зависят от икономическата дейност, в която е заето лицето. Дори при по-ниско възнаграждение, осигурителните вноски се начисляват върху минимума." sqref="FW1:GL1" xr:uid="{41919423-D4AB-486F-A741-AB0E989D5CF3}"/>
    <dataValidation allowBlank="1" showInputMessage="1" showErrorMessage="1" prompt="Въведете заплатата, която бихте си определили като управител по договор за управление и контрол. Може да е по-ниска от минималния осигурителен праг, но в този случай за осигурителните вноски се прилага той. Ако е по-висока - прилага се избраната заплата." sqref="GQ1:HF1" xr:uid="{6C84F09B-D2D8-4CE4-B40B-55E962A56CB0}"/>
    <dataValidation allowBlank="1" showInputMessage="1" showErrorMessage="1" prompt="Лице, което:_x000a_- осъществява за своя сметка професионална дейност;_x000a_- не е регистрирано като едноличен търговец;_x000a_- е самоосигуряващо се лице по смисъла на Кодекса за социално осигуряване" sqref="BJ7:CF8" xr:uid="{A81E6C2F-C6EB-46BE-87DB-43E45E2D0C0F}"/>
    <dataValidation allowBlank="1" showInputMessage="1" showErrorMessage="1" prompt="Физическо лице, което извършва търговска дейност по занятие и е регистрирано в Търговския регистър и регистър на юридическите лица с нестопанска цел към Агенцията за вписванията." sqref="CL7:DH8" xr:uid="{CEB9674D-8EA6-4B9E-A81A-C4A796283D13}"/>
    <dataValidation allowBlank="1" showInputMessage="1" showErrorMessage="1" prompt="Еднолично дружество с ограничена отговорност, при което дружеството се управлява от едноличния собственик на капитала, който не е сключвал договор за управление и контрол, а управлява по силата на качеството си на съдружник" sqref="DN7:EJ8" xr:uid="{FB06BECD-156D-4318-BE31-A46A8AA0568F}"/>
    <dataValidation allowBlank="1" showInputMessage="1" showErrorMessage="1" prompt="Еднолично дружество с ограничена отговорност, при което дружеството се управлява от едноличния собственик на капитала или трето лице, като е сключен договор за управление и контрол." sqref="EP7:GJ8" xr:uid="{BB93A8A7-8C1A-4927-A796-5F7BF3ECC60F}"/>
    <dataValidation allowBlank="1" showInputMessage="1" showErrorMessage="1" prompt="Икономическа дейност според класификатора КИД-2025, която определя минималния осигурителен праг за управител, назначен по договор за управление и контрол и процента на вноската за ТЗПБ" sqref="B3:BM3" xr:uid="{1ED8EB10-2322-45FB-9DB0-EA6019247374}"/>
    <dataValidation allowBlank="1" showInputMessage="1" showErrorMessage="1" prompt="Окончателните (изравнителни) осигурителни вноскиза самоосигуряващите се лица се декларират и внасят до 30.04 на година, следваща годината, за която се отнасят. Декларирането става с годишната данъчна декларация по чл. 50 от ЗДДФЛ и годишна декларация Д6." sqref="B29:BD29" xr:uid="{8BF7EA91-7FB7-4FEC-B9C3-C3C70130278B}"/>
    <dataValidation allowBlank="1" showInputMessage="1" showErrorMessage="1" prompt="Авансови вноски, дължими върху избран доход ежемесечно" sqref="BJ9:BT9 CL9:CV9 DN9:DX9" xr:uid="{E6DF7DE0-D646-49FE-B6DD-3C4C57CF8E9C}"/>
    <dataValidation allowBlank="1" showInputMessage="1" showErrorMessage="1" prompt="Допълнителни окончателни месечни вноски, дължими след определяне на средномесечните облагаеми доходи." sqref="BV9:CF9 CX9:DH9 DZ9:EJ9" xr:uid="{7BC5FDC3-919A-4655-B594-D4DDDB93E203}"/>
    <dataValidation allowBlank="1" showInputMessage="1" showErrorMessage="1" prompt="Осигурителни вноски на база определено възнаграждение или минимален осигурителен праг за дейността, когато той е по-висок" sqref="FB9:FL9 FZ9:GJ9" xr:uid="{810BE3EE-53F2-46EC-8792-6207F6DD8807}"/>
    <dataValidation allowBlank="1" showInputMessage="1" showErrorMessage="1" prompt="Отбележете, ако възнаграждението ще се изплаща месечно на управителя. Ако той ще се осигурява, но няма действително да получава възнаграждението като превод, оставете неотбелязано." sqref="DN10:DX10" xr:uid="{B354DAAD-CCDD-4DEB-BCA7-AD67207AB231}"/>
    <dataValidation allowBlank="1" showInputMessage="1" showErrorMessage="1" prompt="Договорите за управление и контрол са условно приравнени на трудови договори и осигурителните вноски се разделят между осигурител (Дружеството) и осигурен (управителя)." sqref="EP10:FL10 FN10:GJ10" xr:uid="{BE6AF99C-812D-4429-9929-5F741D5B4C04}"/>
    <dataValidation allowBlank="1" showInputMessage="1" showErrorMessage="1" prompt="Осигурителни вноски за Фонд Пенсии на НОИ, част от Държавното обществено осигуряване, акумулиращ средствата за изплащане на отпуснати пенсии." sqref="B13:BD13" xr:uid="{AC6EC2BF-4D61-4043-9E15-7058B6A4560C}"/>
    <dataValidation allowBlank="1" showInputMessage="1" showErrorMessage="1" prompt="Осигурителни вноски за Фонд Безработица на НОИ, част от Държавното обществено осигуряване, акумулиращ средствата за изплащане на обезщетения за безработица" sqref="B15:BD15" xr:uid="{00AB9E2E-75AB-42CD-8C13-6F939623362A}"/>
    <dataValidation allowBlank="1" showInputMessage="1" showErrorMessage="1" prompt="Осигурителни вноски за Фонд Общо заболяване и майчинство на НОИ, част от Държавното обществено осигуряване, акумулиращ средствата за изплащане на обезщетения за временна нетрудоспособност (болнични) и майчинство" sqref="B17:BD17" xr:uid="{EBAB4646-97B0-45E2-B6DA-5117D630B1EE}"/>
    <dataValidation allowBlank="1" showInputMessage="1" showErrorMessage="1" prompt="Осигурителни вноски за Фонд Трудова злополука и професионална болест на НОИ, част от Държавното обществено осигуряване, акумулиращ средствата за изплащане на обезщетения за настъпили трудови злополуки и доказани професионални заболявания" sqref="B19:BD19" xr:uid="{BE3CD23A-63D1-4B76-82EB-F9B446851242}"/>
    <dataValidation allowBlank="1" showInputMessage="1" showErrorMessage="1" prompt="Осигурителна вноска за &quot;втория&quot; стълб на пенсионното осигуряване - частните пенсионни фондове (УПФ)." sqref="B21:BD21" xr:uid="{3A5D1994-8037-4B09-8435-04DF7DC570E0}"/>
    <dataValidation allowBlank="1" showInputMessage="1" showErrorMessage="1" prompt="Осигурителна вноска към бюджета на НЗОК за финансиране на покритите здравни дейности" sqref="B23:BD23" xr:uid="{91E45318-63E6-4C16-A96E-2AD62AFDC1BB}"/>
    <dataValidation allowBlank="1" showInputMessage="1" showErrorMessage="1" prompt="Общ размер на дължимите месечни авансови осигурителни вноски (окончателни за управител по договор за управление и контрол)" sqref="B25:BD25" xr:uid="{62215822-DCFC-4742-9EE8-1D9B0F721D74}"/>
    <dataValidation allowBlank="1" showInputMessage="1" showErrorMessage="1" prompt="Средномесечен окончателен осигурителен доход, определен като разликата между реалния осигурителен доход и този, върху който авансово са внасяни осигурителни вноски" sqref="B27:BD27" xr:uid="{2E24E643-C986-4A44-9038-789B8E928ED2}"/>
    <dataValidation allowBlank="1" showInputMessage="1" showErrorMessage="1" prompt="Прогнозните месечни приходи, умножени по 12 месеца" sqref="B31:BD31" xr:uid="{13892EDC-0368-4E70-B0D3-0A69EEABA799}"/>
    <dataValidation allowBlank="1" showInputMessage="1" showErrorMessage="1" prompt="Прогнозните действителни месечни разходи, умножени по 12 месеца" sqref="B33:BD33" xr:uid="{EF2648D8-B341-444B-9E40-15B5F2911792}"/>
    <dataValidation allowBlank="1" showInputMessage="1" showErrorMessage="1" prompt="Счетоводен финансов резултат - годишните приходи, намалени с действителните разходи" sqref="B35:BD35" xr:uid="{899930FB-C1B3-4EE2-8EFF-F6290466958B}"/>
    <dataValidation allowBlank="1" showInputMessage="1" showErrorMessage="1" prompt="За свободните професии - приходите, умножени по процента данъчнопризнати разходи; За останалите форми - действителните счетоводни разходи, с условието, че не се очакват значителни отсрочени данъчни активи/пасиви" sqref="B37:BD37" xr:uid="{480C9071-59E7-4967-8AD1-1141C8886B9C}"/>
    <dataValidation allowBlank="1" showInputMessage="1" showErrorMessage="1" prompt="Финансовият резултат, върху който се прилагат данъчните ставки за съответната правна форма" sqref="B39:BD39" xr:uid="{701FE828-BF50-4C13-A9B3-11D55437EAEA}"/>
    <dataValidation allowBlank="1" showInputMessage="1" showErrorMessage="1" prompt="Данъкът върху доходите на физическите лица, свързан с дейността (т.е. без данъците, свързани с евентуално трудово правоотношение, ако е отбелязано, че има такова)" sqref="B41:BD41" xr:uid="{6C32DD9E-2A1A-49FB-9843-DF42440F2695}"/>
    <dataValidation allowBlank="1" showInputMessage="1" showErrorMessage="1" prompt="Корпоративен данък, приложим за ЕООД" sqref="B43:BD43" xr:uid="{72553EE0-EC94-42C0-AE26-5A1B6F1C874D}"/>
    <dataValidation allowBlank="1" showInputMessage="1" showErrorMessage="1" prompt="Данък върху разпределените дивиденти при ЕООД" sqref="B45:BD45" xr:uid="{34314D9F-00D5-4F30-B8DC-DD1C0BFF4ED9}"/>
    <dataValidation allowBlank="1" showInputMessage="1" showErrorMessage="1" prompt="Финансови средства, оставащи на разположение при собственика на бизнеса. Приема се, че всички средства са разпределени и нищо от печалбата не се реинвестира." sqref="B47:BD47" xr:uid="{AB1E05E3-A647-4DB4-9933-17C1E387A132}"/>
    <dataValidation allowBlank="1" showInputMessage="1" showErrorMessage="1" prompt="Крайна сума, платена като осигурителни вноски и данъци в качеството на физическо и юридическо лице общо" sqref="B49:BD49" xr:uid="{295C897E-74FF-4641-8851-8EC7DA4D5FD9}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6535E4-616F-401D-B07A-DA9B37D6019B}">
          <x14:formula1>
            <xm:f>Parameters!$A$17:$A$23</xm:f>
          </x14:formula1>
          <xm:sqref>B2:BM2</xm:sqref>
        </x14:dataValidation>
        <x14:dataValidation type="list" allowBlank="1" showInputMessage="1" showErrorMessage="1" xr:uid="{547F2D8A-2D2C-4353-8F51-64884DF4281E}">
          <x14:formula1>
            <xm:f>Parameters!$H$2:$H$85</xm:f>
          </x14:formula1>
          <xm:sqref>B4:BM4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89"/>
  <sheetViews>
    <sheetView topLeftCell="A11" workbookViewId="0">
      <selection activeCell="A15" sqref="A15"/>
    </sheetView>
  </sheetViews>
  <sheetFormatPr defaultRowHeight="14.4" x14ac:dyDescent="0.3"/>
  <cols>
    <col min="1" max="1" width="58.44140625" style="3" customWidth="1"/>
    <col min="2" max="2" width="16.6640625" style="1" customWidth="1"/>
    <col min="3" max="3" width="9.109375" customWidth="1"/>
    <col min="4" max="4" width="12" customWidth="1"/>
    <col min="5" max="5" width="25.77734375" customWidth="1"/>
    <col min="6" max="6" width="7.77734375" customWidth="1"/>
    <col min="8" max="8" width="88.5546875" customWidth="1"/>
    <col min="9" max="9" width="13.6640625" customWidth="1"/>
    <col min="14" max="14" width="15.88671875" customWidth="1"/>
    <col min="15" max="15" width="130.6640625" customWidth="1"/>
    <col min="16" max="16" width="23.109375" customWidth="1"/>
  </cols>
  <sheetData>
    <row r="1" spans="1:16" x14ac:dyDescent="0.3">
      <c r="A1" s="3" t="s">
        <v>43</v>
      </c>
      <c r="B1" s="1">
        <v>620.20000000000005</v>
      </c>
      <c r="E1" s="3" t="s">
        <v>44</v>
      </c>
      <c r="F1" s="1" cm="1">
        <f t="array" ref="F1">MAX(0,MIN(minosig,maxosig-Calculator!CW2))</f>
        <v>0</v>
      </c>
      <c r="H1" s="5" t="s">
        <v>45</v>
      </c>
      <c r="I1" s="6" t="s">
        <v>46</v>
      </c>
      <c r="J1" t="s">
        <v>47</v>
      </c>
      <c r="K1">
        <f>MIN(I2:I81)</f>
        <v>936</v>
      </c>
      <c r="N1" t="s">
        <v>48</v>
      </c>
      <c r="O1" t="s">
        <v>49</v>
      </c>
      <c r="P1" t="s">
        <v>50</v>
      </c>
    </row>
    <row r="2" spans="1:16" x14ac:dyDescent="0.3">
      <c r="A2" s="3" t="s">
        <v>51</v>
      </c>
      <c r="B2" s="1">
        <v>2300</v>
      </c>
      <c r="E2" s="3" t="s">
        <v>52</v>
      </c>
      <c r="F2" s="1" cm="1">
        <f t="array" ref="F2">MAX(0,maxosig-Calculator!CW2)</f>
        <v>0</v>
      </c>
      <c r="H2" s="3" t="s">
        <v>53</v>
      </c>
      <c r="I2">
        <v>936</v>
      </c>
      <c r="J2" s="2">
        <v>4.0000000000000001E-3</v>
      </c>
      <c r="N2">
        <v>1</v>
      </c>
      <c r="O2">
        <v>2</v>
      </c>
      <c r="P2">
        <v>3</v>
      </c>
    </row>
    <row r="3" spans="1:16" x14ac:dyDescent="0.3">
      <c r="A3" s="3" t="s">
        <v>54</v>
      </c>
      <c r="B3" s="2">
        <v>0.1</v>
      </c>
      <c r="F3" s="1"/>
      <c r="H3" s="3" t="s">
        <v>55</v>
      </c>
      <c r="I3">
        <v>936</v>
      </c>
      <c r="J3" s="2">
        <v>1.1000000000000001E-2</v>
      </c>
      <c r="N3">
        <v>2</v>
      </c>
      <c r="O3" t="s">
        <v>55</v>
      </c>
      <c r="P3">
        <v>1.1000000000000001</v>
      </c>
    </row>
    <row r="4" spans="1:16" x14ac:dyDescent="0.3">
      <c r="A4" s="3" t="s">
        <v>56</v>
      </c>
      <c r="B4" s="2">
        <v>0.1</v>
      </c>
      <c r="F4" s="1"/>
      <c r="H4" s="3" t="s">
        <v>57</v>
      </c>
      <c r="I4">
        <v>936</v>
      </c>
      <c r="J4" s="2">
        <v>4.0000000000000001E-3</v>
      </c>
      <c r="N4">
        <v>5</v>
      </c>
      <c r="O4" t="s">
        <v>58</v>
      </c>
      <c r="P4">
        <v>1.1000000000000001</v>
      </c>
    </row>
    <row r="5" spans="1:16" x14ac:dyDescent="0.3">
      <c r="A5" s="3" t="s">
        <v>59</v>
      </c>
      <c r="B5" s="2">
        <v>0.15</v>
      </c>
      <c r="H5" s="3" t="s">
        <v>58</v>
      </c>
      <c r="I5">
        <v>936</v>
      </c>
      <c r="J5" s="2">
        <v>1.1000000000000001E-2</v>
      </c>
      <c r="N5">
        <v>7</v>
      </c>
      <c r="O5" t="s">
        <v>60</v>
      </c>
      <c r="P5">
        <v>1.1000000000000001</v>
      </c>
    </row>
    <row r="6" spans="1:16" x14ac:dyDescent="0.3">
      <c r="A6" s="3" t="s">
        <v>38</v>
      </c>
      <c r="B6" s="2">
        <v>0.05</v>
      </c>
      <c r="H6" s="3" t="s">
        <v>61</v>
      </c>
      <c r="I6">
        <v>936</v>
      </c>
      <c r="J6" s="2">
        <v>6.9999999999999993E-3</v>
      </c>
      <c r="N6">
        <v>8</v>
      </c>
      <c r="O6" t="s">
        <v>62</v>
      </c>
      <c r="P6">
        <v>1.1000000000000001</v>
      </c>
    </row>
    <row r="7" spans="1:16" x14ac:dyDescent="0.3">
      <c r="B7" s="2"/>
      <c r="H7" s="3" t="s">
        <v>60</v>
      </c>
      <c r="I7">
        <v>936</v>
      </c>
      <c r="J7" s="2">
        <v>1.1000000000000001E-2</v>
      </c>
      <c r="N7">
        <v>9</v>
      </c>
      <c r="O7" t="s">
        <v>63</v>
      </c>
      <c r="P7">
        <v>1.1000000000000001</v>
      </c>
    </row>
    <row r="8" spans="1:16" x14ac:dyDescent="0.3">
      <c r="B8" s="2" t="s">
        <v>64</v>
      </c>
      <c r="C8" t="s">
        <v>65</v>
      </c>
      <c r="D8" t="s">
        <v>66</v>
      </c>
      <c r="H8" s="3" t="s">
        <v>67</v>
      </c>
      <c r="I8">
        <v>936</v>
      </c>
      <c r="J8" s="2">
        <v>1.1000000000000001E-2</v>
      </c>
      <c r="N8">
        <v>12</v>
      </c>
      <c r="O8" t="s">
        <v>68</v>
      </c>
      <c r="P8">
        <v>1.1000000000000001</v>
      </c>
    </row>
    <row r="9" spans="1:16" x14ac:dyDescent="0.3">
      <c r="A9" s="3" t="s">
        <v>22</v>
      </c>
      <c r="B9" s="2">
        <v>0.14799999999999999</v>
      </c>
      <c r="C9" s="2">
        <v>6.5799999999999997E-2</v>
      </c>
      <c r="D9" s="2">
        <v>8.2199999999999995E-2</v>
      </c>
      <c r="H9" s="3" t="s">
        <v>69</v>
      </c>
      <c r="I9">
        <v>936</v>
      </c>
      <c r="J9" s="2">
        <v>1.1000000000000001E-2</v>
      </c>
      <c r="N9">
        <v>13</v>
      </c>
      <c r="O9" t="s">
        <v>70</v>
      </c>
      <c r="P9">
        <v>1.1000000000000001</v>
      </c>
    </row>
    <row r="10" spans="1:16" x14ac:dyDescent="0.3">
      <c r="A10" s="3" t="s">
        <v>24</v>
      </c>
      <c r="B10" s="2">
        <v>0</v>
      </c>
      <c r="C10" s="2">
        <v>4.0000000000000001E-3</v>
      </c>
      <c r="D10" s="2">
        <v>6.0000000000000001E-3</v>
      </c>
      <c r="H10" s="3" t="s">
        <v>71</v>
      </c>
      <c r="I10">
        <v>936</v>
      </c>
      <c r="J10" s="2">
        <v>1.1000000000000001E-2</v>
      </c>
      <c r="N10">
        <v>16</v>
      </c>
      <c r="O10" t="s">
        <v>72</v>
      </c>
      <c r="P10">
        <v>1.1000000000000001</v>
      </c>
    </row>
    <row r="11" spans="1:16" x14ac:dyDescent="0.3">
      <c r="A11" s="3" t="s">
        <v>25</v>
      </c>
      <c r="B11" s="2">
        <v>3.5000000000000003E-2</v>
      </c>
      <c r="C11" s="2">
        <f t="shared" ref="C11:C13" si="0">+B11*0.4</f>
        <v>1.4000000000000002E-2</v>
      </c>
      <c r="D11" s="2">
        <f t="shared" ref="D11:D13" si="1">+B11*0.6</f>
        <v>2.1000000000000001E-2</v>
      </c>
      <c r="H11" s="3" t="s">
        <v>73</v>
      </c>
      <c r="I11">
        <v>936</v>
      </c>
      <c r="J11" s="2">
        <v>1.1000000000000001E-2</v>
      </c>
      <c r="N11">
        <v>17</v>
      </c>
      <c r="O11" t="s">
        <v>74</v>
      </c>
      <c r="P11">
        <v>1.1000000000000001</v>
      </c>
    </row>
    <row r="12" spans="1:16" x14ac:dyDescent="0.3">
      <c r="A12" s="3" t="s">
        <v>27</v>
      </c>
      <c r="B12" s="2">
        <v>0.05</v>
      </c>
      <c r="C12" s="2">
        <v>2.1999999999999999E-2</v>
      </c>
      <c r="D12" s="2">
        <v>2.8000000000000001E-2</v>
      </c>
      <c r="H12" s="3" t="s">
        <v>75</v>
      </c>
      <c r="I12">
        <v>936</v>
      </c>
      <c r="J12" s="2">
        <v>1.1000000000000001E-2</v>
      </c>
      <c r="N12">
        <v>19</v>
      </c>
      <c r="O12" t="s">
        <v>76</v>
      </c>
      <c r="P12">
        <v>1.1000000000000001</v>
      </c>
    </row>
    <row r="13" spans="1:16" x14ac:dyDescent="0.3">
      <c r="A13" s="3" t="s">
        <v>28</v>
      </c>
      <c r="B13" s="2">
        <v>0.08</v>
      </c>
      <c r="C13" s="2">
        <f t="shared" si="0"/>
        <v>3.2000000000000001E-2</v>
      </c>
      <c r="D13" s="2">
        <f t="shared" si="1"/>
        <v>4.8000000000000001E-2</v>
      </c>
      <c r="H13" s="3" t="s">
        <v>77</v>
      </c>
      <c r="I13">
        <v>936</v>
      </c>
      <c r="J13" s="2">
        <v>1.1000000000000001E-2</v>
      </c>
      <c r="N13">
        <v>20</v>
      </c>
      <c r="O13" t="s">
        <v>78</v>
      </c>
      <c r="P13">
        <v>1.1000000000000001</v>
      </c>
    </row>
    <row r="14" spans="1:16" ht="28.8" x14ac:dyDescent="0.3">
      <c r="A14" s="3" t="s">
        <v>26</v>
      </c>
      <c r="B14" s="2">
        <f>IFERROR(VLOOKUP(Calculator!B4,Parameters!H:J,3,0),0)</f>
        <v>4.0000000000000001E-3</v>
      </c>
      <c r="C14" s="2">
        <v>0</v>
      </c>
      <c r="D14" s="2">
        <f>+B14</f>
        <v>4.0000000000000001E-3</v>
      </c>
      <c r="H14" s="3" t="s">
        <v>79</v>
      </c>
      <c r="I14">
        <v>1292</v>
      </c>
      <c r="J14" s="2">
        <v>4.0000000000000001E-3</v>
      </c>
      <c r="N14">
        <v>22</v>
      </c>
      <c r="O14" t="s">
        <v>80</v>
      </c>
      <c r="P14">
        <v>1.1000000000000001</v>
      </c>
    </row>
    <row r="15" spans="1:16" x14ac:dyDescent="0.3">
      <c r="H15" s="3" t="s">
        <v>81</v>
      </c>
      <c r="I15">
        <v>1066</v>
      </c>
      <c r="J15" s="2">
        <v>4.0000000000000001E-3</v>
      </c>
      <c r="N15">
        <v>23</v>
      </c>
      <c r="O15" t="s">
        <v>82</v>
      </c>
      <c r="P15">
        <v>1.1000000000000001</v>
      </c>
    </row>
    <row r="16" spans="1:16" ht="28.8" x14ac:dyDescent="0.3">
      <c r="B16" s="4" t="s">
        <v>83</v>
      </c>
      <c r="H16" s="3" t="s">
        <v>84</v>
      </c>
      <c r="I16">
        <v>936</v>
      </c>
      <c r="J16" s="2">
        <v>4.0000000000000001E-3</v>
      </c>
      <c r="N16">
        <v>24</v>
      </c>
      <c r="O16" t="s">
        <v>85</v>
      </c>
      <c r="P16">
        <v>1.1000000000000001</v>
      </c>
    </row>
    <row r="17" spans="1:16" ht="28.8" x14ac:dyDescent="0.3">
      <c r="A17" s="3" t="s">
        <v>86</v>
      </c>
      <c r="B17" s="2">
        <v>0.6</v>
      </c>
      <c r="H17" s="3" t="s">
        <v>87</v>
      </c>
      <c r="I17">
        <v>936</v>
      </c>
      <c r="J17" s="2">
        <v>4.0000000000000001E-3</v>
      </c>
      <c r="N17">
        <v>25</v>
      </c>
      <c r="O17" t="s">
        <v>88</v>
      </c>
      <c r="P17">
        <v>1.1000000000000001</v>
      </c>
    </row>
    <row r="18" spans="1:16" ht="28.8" x14ac:dyDescent="0.3">
      <c r="A18" s="3" t="s">
        <v>89</v>
      </c>
      <c r="B18" s="2">
        <v>0.4</v>
      </c>
      <c r="H18" s="3" t="s">
        <v>90</v>
      </c>
      <c r="I18">
        <v>936</v>
      </c>
      <c r="J18" s="2">
        <v>4.0000000000000001E-3</v>
      </c>
      <c r="N18">
        <v>30</v>
      </c>
      <c r="O18" t="s">
        <v>91</v>
      </c>
      <c r="P18">
        <v>1.1000000000000001</v>
      </c>
    </row>
    <row r="19" spans="1:16" ht="57.6" x14ac:dyDescent="0.3">
      <c r="A19" s="3" t="s">
        <v>92</v>
      </c>
      <c r="B19" s="2">
        <v>0.4</v>
      </c>
      <c r="H19" s="3" t="s">
        <v>93</v>
      </c>
      <c r="I19">
        <v>1084</v>
      </c>
      <c r="J19" s="2">
        <v>4.0000000000000001E-3</v>
      </c>
      <c r="N19">
        <v>31</v>
      </c>
      <c r="O19" t="s">
        <v>94</v>
      </c>
      <c r="P19">
        <v>1.1000000000000001</v>
      </c>
    </row>
    <row r="20" spans="1:16" ht="28.8" x14ac:dyDescent="0.3">
      <c r="A20" s="3" t="s">
        <v>8</v>
      </c>
      <c r="B20" s="2">
        <v>0.4</v>
      </c>
      <c r="H20" s="3" t="s">
        <v>95</v>
      </c>
      <c r="I20">
        <v>936</v>
      </c>
      <c r="J20" s="2">
        <v>4.0000000000000001E-3</v>
      </c>
      <c r="N20">
        <v>33</v>
      </c>
      <c r="O20" t="s">
        <v>96</v>
      </c>
      <c r="P20">
        <v>1.1000000000000001</v>
      </c>
    </row>
    <row r="21" spans="1:16" x14ac:dyDescent="0.3">
      <c r="A21" s="3" t="s">
        <v>97</v>
      </c>
      <c r="B21" s="2">
        <v>0.4</v>
      </c>
      <c r="H21" s="3" t="s">
        <v>98</v>
      </c>
      <c r="I21">
        <v>993</v>
      </c>
      <c r="J21" s="2">
        <v>4.0000000000000001E-3</v>
      </c>
      <c r="N21">
        <v>37</v>
      </c>
      <c r="O21" t="s">
        <v>99</v>
      </c>
      <c r="P21">
        <v>1.1000000000000001</v>
      </c>
    </row>
    <row r="22" spans="1:16" x14ac:dyDescent="0.3">
      <c r="A22" s="3" t="s">
        <v>212</v>
      </c>
      <c r="B22" s="2">
        <v>0.25</v>
      </c>
      <c r="H22" s="3" t="s">
        <v>100</v>
      </c>
      <c r="I22">
        <v>975</v>
      </c>
      <c r="J22" s="2">
        <v>4.0000000000000001E-3</v>
      </c>
      <c r="N22">
        <v>38</v>
      </c>
      <c r="O22" t="s">
        <v>101</v>
      </c>
      <c r="P22">
        <v>1.1000000000000001</v>
      </c>
    </row>
    <row r="23" spans="1:16" ht="28.8" x14ac:dyDescent="0.3">
      <c r="A23" s="3" t="s">
        <v>102</v>
      </c>
      <c r="B23" s="2">
        <v>0.25</v>
      </c>
      <c r="H23" s="3" t="s">
        <v>103</v>
      </c>
      <c r="I23">
        <v>936</v>
      </c>
      <c r="J23" s="2">
        <v>6.9999999999999993E-3</v>
      </c>
      <c r="N23">
        <v>39</v>
      </c>
      <c r="O23" t="s">
        <v>104</v>
      </c>
      <c r="P23">
        <v>1.1000000000000001</v>
      </c>
    </row>
    <row r="24" spans="1:16" x14ac:dyDescent="0.3">
      <c r="B24" s="2"/>
      <c r="H24" s="3" t="s">
        <v>105</v>
      </c>
      <c r="I24">
        <v>936</v>
      </c>
      <c r="J24" s="2">
        <v>4.0000000000000001E-3</v>
      </c>
      <c r="N24">
        <v>41</v>
      </c>
      <c r="O24" t="s">
        <v>106</v>
      </c>
      <c r="P24">
        <v>1.1000000000000001</v>
      </c>
    </row>
    <row r="25" spans="1:16" x14ac:dyDescent="0.3">
      <c r="H25" s="3" t="s">
        <v>107</v>
      </c>
      <c r="I25">
        <v>936</v>
      </c>
      <c r="J25" s="2">
        <v>4.0000000000000001E-3</v>
      </c>
      <c r="N25">
        <v>42</v>
      </c>
      <c r="O25" t="s">
        <v>108</v>
      </c>
      <c r="P25">
        <v>1.1000000000000001</v>
      </c>
    </row>
    <row r="26" spans="1:16" x14ac:dyDescent="0.3">
      <c r="H26" s="3" t="s">
        <v>68</v>
      </c>
      <c r="I26">
        <v>936</v>
      </c>
      <c r="J26" s="2">
        <v>1.1000000000000001E-2</v>
      </c>
      <c r="N26">
        <v>43</v>
      </c>
      <c r="O26" t="s">
        <v>109</v>
      </c>
      <c r="P26">
        <v>1.1000000000000001</v>
      </c>
    </row>
    <row r="27" spans="1:16" x14ac:dyDescent="0.3">
      <c r="H27" s="3" t="s">
        <v>70</v>
      </c>
      <c r="I27">
        <v>936</v>
      </c>
      <c r="J27" s="2">
        <v>1.1000000000000001E-2</v>
      </c>
      <c r="N27">
        <v>49</v>
      </c>
      <c r="O27" t="s">
        <v>110</v>
      </c>
      <c r="P27">
        <v>1.1000000000000001</v>
      </c>
    </row>
    <row r="28" spans="1:16" x14ac:dyDescent="0.3">
      <c r="H28" s="3" t="s">
        <v>111</v>
      </c>
      <c r="I28">
        <v>936</v>
      </c>
      <c r="J28" s="2">
        <v>5.0000000000000001E-3</v>
      </c>
      <c r="N28">
        <v>50</v>
      </c>
      <c r="O28" t="s">
        <v>11</v>
      </c>
      <c r="P28">
        <v>1.1000000000000001</v>
      </c>
    </row>
    <row r="29" spans="1:16" x14ac:dyDescent="0.3">
      <c r="H29" s="3" t="s">
        <v>112</v>
      </c>
      <c r="I29">
        <v>936</v>
      </c>
      <c r="J29" s="2">
        <v>4.0000000000000001E-3</v>
      </c>
      <c r="N29">
        <v>52</v>
      </c>
      <c r="O29" t="s">
        <v>113</v>
      </c>
      <c r="P29">
        <v>1.1000000000000001</v>
      </c>
    </row>
    <row r="30" spans="1:16" ht="28.8" x14ac:dyDescent="0.3">
      <c r="H30" s="3" t="s">
        <v>114</v>
      </c>
      <c r="I30">
        <v>936</v>
      </c>
      <c r="J30" s="2">
        <v>5.0000000000000001E-3</v>
      </c>
      <c r="N30">
        <v>68</v>
      </c>
      <c r="O30" t="s">
        <v>115</v>
      </c>
      <c r="P30">
        <v>1.1000000000000001</v>
      </c>
    </row>
    <row r="31" spans="1:16" ht="28.8" x14ac:dyDescent="0.3">
      <c r="H31" s="3" t="s">
        <v>72</v>
      </c>
      <c r="I31">
        <v>936</v>
      </c>
      <c r="J31" s="2">
        <v>1.1000000000000001E-2</v>
      </c>
      <c r="N31">
        <v>77</v>
      </c>
      <c r="O31" t="s">
        <v>116</v>
      </c>
      <c r="P31">
        <v>1.1000000000000001</v>
      </c>
    </row>
    <row r="32" spans="1:16" x14ac:dyDescent="0.3">
      <c r="H32" s="3" t="s">
        <v>74</v>
      </c>
      <c r="I32">
        <v>936</v>
      </c>
      <c r="J32" s="2">
        <v>1.1000000000000001E-2</v>
      </c>
      <c r="N32">
        <v>1</v>
      </c>
      <c r="O32" t="s">
        <v>117</v>
      </c>
      <c r="P32">
        <v>0.9</v>
      </c>
    </row>
    <row r="33" spans="8:16" ht="28.8" x14ac:dyDescent="0.3">
      <c r="H33" s="3" t="s">
        <v>118</v>
      </c>
      <c r="I33">
        <v>936</v>
      </c>
      <c r="J33" s="2">
        <v>4.0000000000000001E-3</v>
      </c>
      <c r="N33">
        <v>10</v>
      </c>
      <c r="O33" t="s">
        <v>119</v>
      </c>
      <c r="P33">
        <v>0.9</v>
      </c>
    </row>
    <row r="34" spans="8:16" x14ac:dyDescent="0.3">
      <c r="H34" s="3" t="s">
        <v>76</v>
      </c>
      <c r="I34">
        <v>1532</v>
      </c>
      <c r="J34" s="2">
        <v>1.1000000000000001E-2</v>
      </c>
      <c r="N34">
        <v>21</v>
      </c>
      <c r="O34" t="s">
        <v>120</v>
      </c>
      <c r="P34">
        <v>0.9</v>
      </c>
    </row>
    <row r="35" spans="8:16" x14ac:dyDescent="0.3">
      <c r="H35" s="3" t="s">
        <v>78</v>
      </c>
      <c r="I35">
        <v>936</v>
      </c>
      <c r="J35" s="2">
        <v>1.1000000000000001E-2</v>
      </c>
      <c r="N35">
        <v>28</v>
      </c>
      <c r="O35" t="s">
        <v>121</v>
      </c>
      <c r="P35">
        <v>0.9</v>
      </c>
    </row>
    <row r="36" spans="8:16" x14ac:dyDescent="0.3">
      <c r="H36" s="3" t="s">
        <v>120</v>
      </c>
      <c r="I36">
        <v>936</v>
      </c>
      <c r="J36" s="2">
        <v>9.0000000000000011E-3</v>
      </c>
      <c r="N36">
        <v>35</v>
      </c>
      <c r="O36" t="s">
        <v>122</v>
      </c>
      <c r="P36">
        <v>0.9</v>
      </c>
    </row>
    <row r="37" spans="8:16" x14ac:dyDescent="0.3">
      <c r="H37" s="3" t="s">
        <v>80</v>
      </c>
      <c r="I37">
        <v>936</v>
      </c>
      <c r="J37" s="2">
        <v>1.1000000000000001E-2</v>
      </c>
      <c r="N37">
        <v>36</v>
      </c>
      <c r="O37" t="s">
        <v>123</v>
      </c>
      <c r="P37">
        <v>0.9</v>
      </c>
    </row>
    <row r="38" spans="8:16" x14ac:dyDescent="0.3">
      <c r="H38" s="3" t="s">
        <v>82</v>
      </c>
      <c r="I38">
        <v>936</v>
      </c>
      <c r="J38" s="2">
        <v>1.1000000000000001E-2</v>
      </c>
      <c r="N38">
        <v>81</v>
      </c>
      <c r="O38" t="s">
        <v>124</v>
      </c>
      <c r="P38">
        <v>0.9</v>
      </c>
    </row>
    <row r="39" spans="8:16" x14ac:dyDescent="0.3">
      <c r="H39" s="3" t="s">
        <v>85</v>
      </c>
      <c r="I39">
        <v>936</v>
      </c>
      <c r="J39" s="2">
        <v>1.1000000000000001E-2</v>
      </c>
      <c r="N39">
        <v>3</v>
      </c>
      <c r="O39" t="s">
        <v>125</v>
      </c>
      <c r="P39">
        <v>0.7</v>
      </c>
    </row>
    <row r="40" spans="8:16" x14ac:dyDescent="0.3">
      <c r="H40" s="3" t="s">
        <v>126</v>
      </c>
      <c r="I40">
        <v>936</v>
      </c>
      <c r="J40" s="2">
        <v>4.0000000000000001E-3</v>
      </c>
      <c r="N40">
        <v>6</v>
      </c>
      <c r="O40" t="s">
        <v>61</v>
      </c>
      <c r="P40">
        <v>0.7</v>
      </c>
    </row>
    <row r="41" spans="8:16" x14ac:dyDescent="0.3">
      <c r="H41" s="3" t="s">
        <v>88</v>
      </c>
      <c r="I41">
        <v>936</v>
      </c>
      <c r="J41" s="2">
        <v>1.1000000000000001E-2</v>
      </c>
      <c r="N41">
        <v>11</v>
      </c>
      <c r="O41" t="s">
        <v>103</v>
      </c>
      <c r="P41">
        <v>0.7</v>
      </c>
    </row>
    <row r="42" spans="8:16" x14ac:dyDescent="0.3">
      <c r="H42" s="3" t="s">
        <v>127</v>
      </c>
      <c r="I42">
        <v>936</v>
      </c>
      <c r="J42" s="2">
        <v>5.0000000000000001E-3</v>
      </c>
      <c r="N42">
        <v>27</v>
      </c>
      <c r="O42" t="s">
        <v>128</v>
      </c>
      <c r="P42">
        <v>0.7</v>
      </c>
    </row>
    <row r="43" spans="8:16" x14ac:dyDescent="0.3">
      <c r="H43" s="3" t="s">
        <v>128</v>
      </c>
      <c r="I43">
        <v>936</v>
      </c>
      <c r="J43" s="2">
        <v>6.9999999999999993E-3</v>
      </c>
      <c r="N43">
        <v>32</v>
      </c>
      <c r="O43" t="s">
        <v>129</v>
      </c>
      <c r="P43">
        <v>0.7</v>
      </c>
    </row>
    <row r="44" spans="8:16" ht="28.8" x14ac:dyDescent="0.3">
      <c r="H44" s="3" t="s">
        <v>130</v>
      </c>
      <c r="I44">
        <v>936</v>
      </c>
      <c r="J44" s="2">
        <v>4.0000000000000001E-3</v>
      </c>
      <c r="N44">
        <v>51</v>
      </c>
      <c r="O44" t="s">
        <v>131</v>
      </c>
      <c r="P44">
        <v>0.7</v>
      </c>
    </row>
    <row r="45" spans="8:16" x14ac:dyDescent="0.3">
      <c r="H45" s="3" t="s">
        <v>132</v>
      </c>
      <c r="I45">
        <v>936</v>
      </c>
      <c r="J45" s="2">
        <v>4.0000000000000001E-3</v>
      </c>
      <c r="N45">
        <v>53</v>
      </c>
      <c r="O45" t="s">
        <v>133</v>
      </c>
      <c r="P45">
        <v>0.7</v>
      </c>
    </row>
    <row r="46" spans="8:16" ht="28.8" x14ac:dyDescent="0.3">
      <c r="H46" s="3" t="s">
        <v>134</v>
      </c>
      <c r="I46">
        <v>936</v>
      </c>
      <c r="J46" s="2">
        <v>4.0000000000000001E-3</v>
      </c>
      <c r="N46">
        <v>61</v>
      </c>
      <c r="O46" t="s">
        <v>135</v>
      </c>
      <c r="P46">
        <v>0.7</v>
      </c>
    </row>
    <row r="47" spans="8:16" x14ac:dyDescent="0.3">
      <c r="H47" s="3" t="s">
        <v>94</v>
      </c>
      <c r="I47">
        <v>936</v>
      </c>
      <c r="J47" s="2">
        <v>1.1000000000000001E-2</v>
      </c>
      <c r="N47">
        <v>80</v>
      </c>
      <c r="O47" t="s">
        <v>136</v>
      </c>
      <c r="P47">
        <v>0.7</v>
      </c>
    </row>
    <row r="48" spans="8:16" ht="28.8" x14ac:dyDescent="0.3">
      <c r="H48" s="3" t="s">
        <v>137</v>
      </c>
      <c r="I48">
        <v>936</v>
      </c>
      <c r="J48" s="2">
        <v>4.0000000000000001E-3</v>
      </c>
      <c r="N48">
        <v>84</v>
      </c>
      <c r="O48" t="s">
        <v>138</v>
      </c>
      <c r="P48">
        <v>0.7</v>
      </c>
    </row>
    <row r="49" spans="8:16" x14ac:dyDescent="0.3">
      <c r="H49" s="3" t="s">
        <v>139</v>
      </c>
      <c r="I49">
        <v>936</v>
      </c>
      <c r="J49" s="2">
        <v>4.0000000000000001E-3</v>
      </c>
      <c r="N49">
        <v>90</v>
      </c>
      <c r="O49" t="s">
        <v>140</v>
      </c>
      <c r="P49">
        <v>0.7</v>
      </c>
    </row>
    <row r="50" spans="8:16" ht="28.8" x14ac:dyDescent="0.3">
      <c r="H50" s="3" t="s">
        <v>141</v>
      </c>
      <c r="I50">
        <v>936</v>
      </c>
      <c r="J50" s="2">
        <v>4.0000000000000001E-3</v>
      </c>
      <c r="N50">
        <v>93</v>
      </c>
      <c r="O50" t="s">
        <v>142</v>
      </c>
      <c r="P50">
        <v>0.7</v>
      </c>
    </row>
    <row r="51" spans="8:16" ht="28.8" x14ac:dyDescent="0.3">
      <c r="H51" s="3" t="s">
        <v>143</v>
      </c>
      <c r="I51">
        <v>1270</v>
      </c>
      <c r="J51" s="2">
        <v>4.0000000000000001E-3</v>
      </c>
      <c r="N51">
        <v>14</v>
      </c>
      <c r="O51" t="s">
        <v>111</v>
      </c>
      <c r="P51">
        <v>0.5</v>
      </c>
    </row>
    <row r="52" spans="8:16" x14ac:dyDescent="0.3">
      <c r="H52" s="3" t="s">
        <v>144</v>
      </c>
      <c r="I52">
        <v>936</v>
      </c>
      <c r="J52" s="2">
        <v>4.0000000000000001E-3</v>
      </c>
      <c r="N52">
        <v>15</v>
      </c>
      <c r="O52" t="s">
        <v>114</v>
      </c>
      <c r="P52">
        <v>0.5</v>
      </c>
    </row>
    <row r="53" spans="8:16" ht="28.8" x14ac:dyDescent="0.3">
      <c r="H53" s="3" t="s">
        <v>145</v>
      </c>
      <c r="I53">
        <v>936</v>
      </c>
      <c r="J53" s="2">
        <v>4.0000000000000001E-3</v>
      </c>
      <c r="N53">
        <v>18</v>
      </c>
      <c r="O53" t="s">
        <v>146</v>
      </c>
      <c r="P53">
        <v>0.5</v>
      </c>
    </row>
    <row r="54" spans="8:16" ht="28.8" x14ac:dyDescent="0.3">
      <c r="H54" s="3" t="s">
        <v>147</v>
      </c>
      <c r="I54">
        <v>936</v>
      </c>
      <c r="J54" s="2">
        <v>4.0000000000000001E-3</v>
      </c>
      <c r="N54">
        <v>26</v>
      </c>
      <c r="O54" t="s">
        <v>127</v>
      </c>
      <c r="P54">
        <v>0.5</v>
      </c>
    </row>
    <row r="55" spans="8:16" x14ac:dyDescent="0.3">
      <c r="H55" s="3" t="s">
        <v>148</v>
      </c>
      <c r="I55">
        <v>936</v>
      </c>
      <c r="J55" s="2">
        <v>4.0000000000000001E-3</v>
      </c>
      <c r="N55">
        <v>29</v>
      </c>
      <c r="O55" t="s">
        <v>149</v>
      </c>
      <c r="P55">
        <v>0.5</v>
      </c>
    </row>
    <row r="56" spans="8:16" ht="28.8" x14ac:dyDescent="0.3">
      <c r="H56" s="3" t="s">
        <v>150</v>
      </c>
      <c r="I56">
        <v>936</v>
      </c>
      <c r="J56" s="2">
        <v>4.0000000000000001E-3</v>
      </c>
      <c r="N56">
        <v>46</v>
      </c>
      <c r="O56" t="s">
        <v>151</v>
      </c>
      <c r="P56">
        <v>0.5</v>
      </c>
    </row>
    <row r="57" spans="8:16" x14ac:dyDescent="0.3">
      <c r="H57" s="3" t="s">
        <v>152</v>
      </c>
      <c r="I57">
        <v>936</v>
      </c>
      <c r="J57" s="2">
        <v>4.0000000000000001E-3</v>
      </c>
      <c r="N57">
        <v>47</v>
      </c>
      <c r="O57" t="s">
        <v>153</v>
      </c>
      <c r="P57">
        <v>0.5</v>
      </c>
    </row>
    <row r="58" spans="8:16" x14ac:dyDescent="0.3">
      <c r="H58" s="3" t="s">
        <v>154</v>
      </c>
      <c r="I58">
        <v>936</v>
      </c>
      <c r="J58" s="2">
        <v>4.0000000000000001E-3</v>
      </c>
      <c r="N58">
        <v>55</v>
      </c>
      <c r="O58" t="s">
        <v>155</v>
      </c>
      <c r="P58">
        <v>0.5</v>
      </c>
    </row>
    <row r="59" spans="8:16" ht="57.6" x14ac:dyDescent="0.3">
      <c r="H59" s="3" t="s">
        <v>156</v>
      </c>
      <c r="I59">
        <v>1129</v>
      </c>
      <c r="J59" s="2">
        <v>5.0000000000000001E-3</v>
      </c>
      <c r="N59">
        <v>56</v>
      </c>
      <c r="O59" t="s">
        <v>157</v>
      </c>
      <c r="P59">
        <v>0.5</v>
      </c>
    </row>
    <row r="60" spans="8:16" ht="28.8" x14ac:dyDescent="0.3">
      <c r="H60" s="3" t="s">
        <v>158</v>
      </c>
      <c r="I60">
        <v>936</v>
      </c>
      <c r="J60" s="2">
        <v>4.0000000000000001E-3</v>
      </c>
      <c r="N60">
        <v>59</v>
      </c>
      <c r="O60" t="s">
        <v>159</v>
      </c>
      <c r="P60">
        <v>0.5</v>
      </c>
    </row>
    <row r="61" spans="8:16" ht="28.8" x14ac:dyDescent="0.3">
      <c r="H61" s="3" t="s">
        <v>160</v>
      </c>
      <c r="I61">
        <v>936</v>
      </c>
      <c r="J61" s="2">
        <v>5.0000000000000001E-3</v>
      </c>
      <c r="N61">
        <v>70</v>
      </c>
      <c r="O61" t="s">
        <v>161</v>
      </c>
      <c r="P61">
        <v>0.5</v>
      </c>
    </row>
    <row r="62" spans="8:16" x14ac:dyDescent="0.3">
      <c r="H62" s="3" t="s">
        <v>162</v>
      </c>
      <c r="I62">
        <v>1100</v>
      </c>
      <c r="J62" s="2">
        <v>4.0000000000000001E-3</v>
      </c>
      <c r="N62">
        <v>71</v>
      </c>
      <c r="O62" t="s">
        <v>163</v>
      </c>
      <c r="P62">
        <v>0.5</v>
      </c>
    </row>
    <row r="63" spans="8:16" ht="28.8" x14ac:dyDescent="0.3">
      <c r="H63" s="3" t="s">
        <v>164</v>
      </c>
      <c r="I63">
        <v>936</v>
      </c>
      <c r="J63" s="2">
        <v>4.0000000000000001E-3</v>
      </c>
      <c r="N63">
        <v>72</v>
      </c>
      <c r="O63" t="s">
        <v>165</v>
      </c>
      <c r="P63">
        <v>0.5</v>
      </c>
    </row>
    <row r="64" spans="8:16" x14ac:dyDescent="0.3">
      <c r="H64" s="3" t="s">
        <v>166</v>
      </c>
      <c r="I64">
        <v>936</v>
      </c>
      <c r="J64" s="2">
        <v>1.1000000000000001E-2</v>
      </c>
      <c r="N64">
        <v>74</v>
      </c>
      <c r="O64" t="s">
        <v>167</v>
      </c>
      <c r="P64">
        <v>0.5</v>
      </c>
    </row>
    <row r="65" spans="8:16" x14ac:dyDescent="0.3">
      <c r="H65" s="3" t="s">
        <v>11</v>
      </c>
      <c r="I65">
        <v>936</v>
      </c>
      <c r="J65" s="2">
        <v>1.1000000000000001E-2</v>
      </c>
      <c r="N65">
        <v>78</v>
      </c>
      <c r="O65" t="s">
        <v>168</v>
      </c>
      <c r="P65">
        <v>0.5</v>
      </c>
    </row>
    <row r="66" spans="8:16" x14ac:dyDescent="0.3">
      <c r="H66" s="3" t="s">
        <v>131</v>
      </c>
      <c r="I66">
        <v>1044</v>
      </c>
      <c r="J66" s="2">
        <v>6.9999999999999993E-3</v>
      </c>
      <c r="N66">
        <v>79</v>
      </c>
      <c r="O66" t="s">
        <v>160</v>
      </c>
      <c r="P66">
        <v>0.5</v>
      </c>
    </row>
    <row r="67" spans="8:16" ht="28.8" x14ac:dyDescent="0.3">
      <c r="H67" s="3" t="s">
        <v>169</v>
      </c>
      <c r="I67">
        <v>936</v>
      </c>
      <c r="J67" s="2">
        <v>4.0000000000000001E-3</v>
      </c>
      <c r="N67">
        <v>82</v>
      </c>
      <c r="O67" t="s">
        <v>170</v>
      </c>
      <c r="P67">
        <v>0.5</v>
      </c>
    </row>
    <row r="68" spans="8:16" x14ac:dyDescent="0.3">
      <c r="H68" s="3" t="s">
        <v>133</v>
      </c>
      <c r="I68">
        <v>936</v>
      </c>
      <c r="J68" s="2">
        <v>6.9999999999999993E-3</v>
      </c>
      <c r="N68">
        <v>85</v>
      </c>
      <c r="O68" t="s">
        <v>171</v>
      </c>
      <c r="P68">
        <v>0.5</v>
      </c>
    </row>
    <row r="69" spans="8:16" ht="28.8" x14ac:dyDescent="0.3">
      <c r="H69" s="3" t="s">
        <v>172</v>
      </c>
      <c r="I69">
        <v>936</v>
      </c>
      <c r="J69" s="2">
        <v>4.0000000000000001E-3</v>
      </c>
      <c r="N69">
        <v>86</v>
      </c>
      <c r="O69" t="s">
        <v>173</v>
      </c>
      <c r="P69">
        <v>0.5</v>
      </c>
    </row>
    <row r="70" spans="8:16" x14ac:dyDescent="0.3">
      <c r="H70" s="3" t="s">
        <v>174</v>
      </c>
      <c r="I70">
        <v>1381</v>
      </c>
      <c r="J70" s="2">
        <v>4.0000000000000001E-3</v>
      </c>
      <c r="N70">
        <v>87</v>
      </c>
      <c r="O70" t="s">
        <v>175</v>
      </c>
      <c r="P70">
        <v>0.5</v>
      </c>
    </row>
    <row r="71" spans="8:16" ht="57.6" x14ac:dyDescent="0.3">
      <c r="H71" s="3" t="s">
        <v>176</v>
      </c>
      <c r="I71">
        <v>936</v>
      </c>
      <c r="J71" s="2">
        <v>4.0000000000000001E-3</v>
      </c>
      <c r="N71">
        <v>88</v>
      </c>
      <c r="O71" t="s">
        <v>177</v>
      </c>
      <c r="P71">
        <v>0.5</v>
      </c>
    </row>
    <row r="72" spans="8:16" x14ac:dyDescent="0.3">
      <c r="H72" s="3" t="s">
        <v>136</v>
      </c>
      <c r="I72">
        <v>936</v>
      </c>
      <c r="J72" s="2">
        <v>6.9999999999999993E-3</v>
      </c>
      <c r="N72">
        <v>91</v>
      </c>
      <c r="O72" t="s">
        <v>178</v>
      </c>
      <c r="P72">
        <v>0.5</v>
      </c>
    </row>
    <row r="73" spans="8:16" x14ac:dyDescent="0.3">
      <c r="H73" s="3" t="s">
        <v>165</v>
      </c>
      <c r="I73">
        <v>936</v>
      </c>
      <c r="J73" s="2">
        <v>5.0000000000000001E-3</v>
      </c>
      <c r="N73">
        <v>92</v>
      </c>
      <c r="O73" t="s">
        <v>179</v>
      </c>
      <c r="P73">
        <v>0.5</v>
      </c>
    </row>
    <row r="74" spans="8:16" x14ac:dyDescent="0.3">
      <c r="H74" s="3" t="s">
        <v>180</v>
      </c>
      <c r="I74">
        <v>936</v>
      </c>
      <c r="J74" s="2">
        <v>6.9999999999999993E-3</v>
      </c>
      <c r="N74">
        <v>95</v>
      </c>
      <c r="O74" t="s">
        <v>181</v>
      </c>
      <c r="P74">
        <v>0.5</v>
      </c>
    </row>
    <row r="75" spans="8:16" x14ac:dyDescent="0.3">
      <c r="H75" s="3" t="s">
        <v>182</v>
      </c>
      <c r="I75">
        <v>936</v>
      </c>
      <c r="J75" s="2">
        <v>5.0000000000000001E-3</v>
      </c>
      <c r="N75">
        <v>58</v>
      </c>
      <c r="O75" t="s">
        <v>183</v>
      </c>
      <c r="P75">
        <v>0.4</v>
      </c>
    </row>
    <row r="76" spans="8:16" ht="28.8" x14ac:dyDescent="0.3">
      <c r="H76" s="3" t="s">
        <v>184</v>
      </c>
      <c r="I76">
        <v>936</v>
      </c>
      <c r="J76" s="2">
        <v>4.0000000000000001E-3</v>
      </c>
      <c r="N76">
        <v>60</v>
      </c>
      <c r="O76" t="s">
        <v>185</v>
      </c>
      <c r="P76">
        <v>0.4</v>
      </c>
    </row>
    <row r="77" spans="8:16" ht="28.8" x14ac:dyDescent="0.3">
      <c r="H77" s="3" t="s">
        <v>186</v>
      </c>
      <c r="I77">
        <v>1161</v>
      </c>
      <c r="J77" s="2">
        <v>1.1000000000000001E-2</v>
      </c>
      <c r="N77">
        <v>62</v>
      </c>
      <c r="O77" t="s">
        <v>187</v>
      </c>
      <c r="P77">
        <v>0.4</v>
      </c>
    </row>
    <row r="78" spans="8:16" x14ac:dyDescent="0.3">
      <c r="H78" s="3" t="s">
        <v>188</v>
      </c>
      <c r="I78">
        <v>936</v>
      </c>
      <c r="J78" s="2">
        <v>4.0000000000000001E-3</v>
      </c>
      <c r="N78">
        <v>63</v>
      </c>
      <c r="O78" t="s">
        <v>189</v>
      </c>
      <c r="P78">
        <v>0.4</v>
      </c>
    </row>
    <row r="79" spans="8:16" ht="28.8" x14ac:dyDescent="0.3">
      <c r="H79" s="3" t="s">
        <v>190</v>
      </c>
      <c r="I79">
        <v>936</v>
      </c>
      <c r="J79" s="2">
        <v>4.0000000000000001E-3</v>
      </c>
      <c r="N79">
        <v>64</v>
      </c>
      <c r="O79" t="s">
        <v>191</v>
      </c>
      <c r="P79">
        <v>0.4</v>
      </c>
    </row>
    <row r="80" spans="8:16" ht="72" x14ac:dyDescent="0.3">
      <c r="H80" s="3" t="s">
        <v>192</v>
      </c>
      <c r="I80">
        <v>936</v>
      </c>
      <c r="J80" s="2">
        <v>4.0000000000000001E-3</v>
      </c>
      <c r="N80">
        <v>65</v>
      </c>
      <c r="O80" t="s">
        <v>193</v>
      </c>
      <c r="P80">
        <v>0.4</v>
      </c>
    </row>
    <row r="81" spans="8:16" ht="28.8" x14ac:dyDescent="0.3">
      <c r="H81" s="3" t="s">
        <v>194</v>
      </c>
      <c r="I81">
        <v>936</v>
      </c>
      <c r="J81" s="2">
        <v>1.1000000000000001E-2</v>
      </c>
      <c r="N81">
        <v>66</v>
      </c>
      <c r="O81" t="s">
        <v>195</v>
      </c>
      <c r="P81">
        <v>0.4</v>
      </c>
    </row>
    <row r="82" spans="8:16" x14ac:dyDescent="0.3">
      <c r="H82" s="3" t="s">
        <v>196</v>
      </c>
      <c r="I82">
        <v>936</v>
      </c>
      <c r="J82" s="2">
        <v>4.0000000000000001E-3</v>
      </c>
      <c r="N82">
        <v>69</v>
      </c>
      <c r="O82" t="s">
        <v>197</v>
      </c>
      <c r="P82">
        <v>0.4</v>
      </c>
    </row>
    <row r="83" spans="8:16" ht="28.8" x14ac:dyDescent="0.3">
      <c r="H83" s="3" t="s">
        <v>198</v>
      </c>
      <c r="I83">
        <v>936</v>
      </c>
      <c r="J83" s="2">
        <v>4.0000000000000001E-3</v>
      </c>
      <c r="N83">
        <v>73</v>
      </c>
      <c r="O83" t="s">
        <v>199</v>
      </c>
      <c r="P83">
        <v>0.4</v>
      </c>
    </row>
    <row r="84" spans="8:16" x14ac:dyDescent="0.3">
      <c r="H84" s="3" t="s">
        <v>200</v>
      </c>
      <c r="I84">
        <v>959</v>
      </c>
      <c r="J84" s="2">
        <v>1.1000000000000001E-2</v>
      </c>
      <c r="N84">
        <v>75</v>
      </c>
      <c r="O84" t="s">
        <v>201</v>
      </c>
      <c r="P84">
        <v>0.4</v>
      </c>
    </row>
    <row r="85" spans="8:16" ht="28.8" x14ac:dyDescent="0.3">
      <c r="H85" s="3" t="s">
        <v>202</v>
      </c>
      <c r="I85">
        <v>936</v>
      </c>
      <c r="J85" s="2">
        <v>1.1000000000000001E-2</v>
      </c>
      <c r="N85">
        <v>94</v>
      </c>
      <c r="O85" t="s">
        <v>203</v>
      </c>
      <c r="P85">
        <v>0.4</v>
      </c>
    </row>
    <row r="86" spans="8:16" x14ac:dyDescent="0.3">
      <c r="H86" s="3"/>
      <c r="N86">
        <v>96</v>
      </c>
      <c r="O86" t="s">
        <v>204</v>
      </c>
      <c r="P86">
        <v>0.4</v>
      </c>
    </row>
    <row r="87" spans="8:16" x14ac:dyDescent="0.3">
      <c r="N87">
        <v>97</v>
      </c>
      <c r="O87" t="s">
        <v>205</v>
      </c>
      <c r="P87">
        <v>0.4</v>
      </c>
    </row>
    <row r="88" spans="8:16" x14ac:dyDescent="0.3">
      <c r="N88">
        <v>98</v>
      </c>
      <c r="O88" t="s">
        <v>206</v>
      </c>
      <c r="P88">
        <v>0.4</v>
      </c>
    </row>
    <row r="89" spans="8:16" x14ac:dyDescent="0.3">
      <c r="N89">
        <v>99</v>
      </c>
      <c r="O89" t="s">
        <v>207</v>
      </c>
      <c r="P89">
        <v>0.4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FB36C47D316649B981F595694DCFF6" ma:contentTypeVersion="18" ma:contentTypeDescription="Create a new document." ma:contentTypeScope="" ma:versionID="d73a5827b3e8e17ca0bd920e55ee73e2">
  <xsd:schema xmlns:xsd="http://www.w3.org/2001/XMLSchema" xmlns:xs="http://www.w3.org/2001/XMLSchema" xmlns:p="http://schemas.microsoft.com/office/2006/metadata/properties" xmlns:ns2="76cc454a-607a-43ec-ae64-f2b4d328ad82" xmlns:ns3="672a2a80-12ed-4186-8a03-0e00711a491f" targetNamespace="http://schemas.microsoft.com/office/2006/metadata/properties" ma:root="true" ma:fieldsID="8e435a153c6cffdb65efb9987f54fa34" ns2:_="" ns3:_="">
    <xsd:import namespace="76cc454a-607a-43ec-ae64-f2b4d328ad82"/>
    <xsd:import namespace="672a2a80-12ed-4186-8a03-0e00711a491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cc454a-607a-43ec-ae64-f2b4d328ad8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Колона за класифициране &quot;Обхващане на всички&quot;" ma:hidden="true" ma:list="{bd75fbab-67f6-4bfe-9fa9-e27941c5b9a0}" ma:internalName="TaxCatchAll" ma:showField="CatchAllData" ma:web="76cc454a-607a-43ec-ae64-f2b4d328ad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2a2a80-12ed-4186-8a03-0e00711a49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1dc4476-99bb-46d6-88ee-8ad6c0f6c6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2a2a80-12ed-4186-8a03-0e00711a491f">
      <Terms xmlns="http://schemas.microsoft.com/office/infopath/2007/PartnerControls"/>
    </lcf76f155ced4ddcb4097134ff3c332f>
    <TaxCatchAll xmlns="76cc454a-607a-43ec-ae64-f2b4d328ad8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B785AA-BF7A-4466-8D00-D89E08C94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cc454a-607a-43ec-ae64-f2b4d328ad82"/>
    <ds:schemaRef ds:uri="672a2a80-12ed-4186-8a03-0e00711a49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9215A3-B434-4635-8C10-06FEA2BA3890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672a2a80-12ed-4186-8a03-0e00711a491f"/>
    <ds:schemaRef ds:uri="76cc454a-607a-43ec-ae64-f2b4d328ad82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BB1C95A-6378-4978-A4C9-421047C335F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14</vt:i4>
      </vt:variant>
    </vt:vector>
  </HeadingPairs>
  <TitlesOfParts>
    <vt:vector size="17" baseType="lpstr">
      <vt:lpstr>Calculator</vt:lpstr>
      <vt:lpstr>Parameters</vt:lpstr>
      <vt:lpstr>Guidance</vt:lpstr>
      <vt:lpstr>actexpenses</vt:lpstr>
      <vt:lpstr>advanceinsurance</vt:lpstr>
      <vt:lpstr>businessincome</vt:lpstr>
      <vt:lpstr>Dividend</vt:lpstr>
      <vt:lpstr>laborincome</vt:lpstr>
      <vt:lpstr>maxosig</vt:lpstr>
      <vt:lpstr>minDUK</vt:lpstr>
      <vt:lpstr>minosig</vt:lpstr>
      <vt:lpstr>PIT</vt:lpstr>
      <vt:lpstr>rangeDUK</vt:lpstr>
      <vt:lpstr>recognizedcosts</vt:lpstr>
      <vt:lpstr>SalaryDUK</vt:lpstr>
      <vt:lpstr>taxEOOD</vt:lpstr>
      <vt:lpstr>taxET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Miroslav Hristov</cp:lastModifiedBy>
  <dcterms:modified xsi:type="dcterms:W3CDTF">2026-07-21T09:47:24Z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0x010100B0FB36C47D316649B981F595694DCFF6</vt:lpwstr>
  </property>
  <property fmtid="{D5CDD505-2E9C-101B-9397-08002B2CF9AE}" pid="3" name="MediaServiceImageTags">
    <vt:lpwstr/>
  </property>
</Properties>
</file>